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workbookProtection lockStructure="1"/>
  <bookViews>
    <workbookView xWindow="0" yWindow="0" windowWidth="16380" windowHeight="8190" tabRatio="688" activeTab="1"/>
  </bookViews>
  <sheets>
    <sheet name="Original_Data" sheetId="1" r:id="rId1"/>
    <sheet name="Documentation" sheetId="8" r:id="rId2"/>
    <sheet name="Data" sheetId="4" r:id="rId3"/>
    <sheet name="Statistics" sheetId="10" r:id="rId4"/>
    <sheet name="Input_Data" sheetId="11" r:id="rId5"/>
    <sheet name="Periodograms" sheetId="12" r:id="rId6"/>
  </sheets>
  <definedNames>
    <definedName name="Cell_212S">#REF!</definedName>
    <definedName name="Cell_258">Data!$AI$2:$AI$1048576</definedName>
    <definedName name="Cell_258S">#REF!</definedName>
    <definedName name="Cell_6S">#REF!</definedName>
    <definedName name="Cell_86">Data!$Q$2:$Q$1048576</definedName>
    <definedName name="Cell_86S">#REF!</definedName>
    <definedName name="Peak_212S">#REF!</definedName>
    <definedName name="Peak_258">Data!$AJ$2:$AJ$1048576</definedName>
    <definedName name="Peak_258S">#REF!</definedName>
    <definedName name="Peak_6S">#REF!</definedName>
    <definedName name="Peak_86">Data!$R$2:$R$1048576</definedName>
    <definedName name="Peak_86S">#REF!</definedName>
    <definedName name="Pers_Fin">Data!$B$2:$B$1048576</definedName>
    <definedName name="SP_Index">#REF!</definedName>
    <definedName name="Year">Data!$A$2:$A$1048576</definedName>
    <definedName name="Year_SP">#REF!</definedName>
  </definedNames>
  <calcPr calcId="125725"/>
</workbook>
</file>

<file path=xl/calcChain.xml><?xml version="1.0" encoding="utf-8"?>
<calcChain xmlns="http://schemas.openxmlformats.org/spreadsheetml/2006/main">
  <c r="B206" i="4"/>
  <c r="B207"/>
  <c r="B208"/>
  <c r="B209"/>
  <c r="B210"/>
  <c r="B211"/>
  <c r="B212"/>
  <c r="Q155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G165"/>
  <c r="H165"/>
  <c r="G166"/>
  <c r="H166"/>
  <c r="G167"/>
  <c r="H167"/>
  <c r="G168"/>
  <c r="H168"/>
  <c r="G169"/>
  <c r="H169"/>
  <c r="G170"/>
  <c r="H170"/>
  <c r="G171"/>
  <c r="H171"/>
  <c r="G172"/>
  <c r="H172"/>
  <c r="G173"/>
  <c r="H173"/>
  <c r="G174"/>
  <c r="H174"/>
  <c r="G175"/>
  <c r="H175"/>
  <c r="G176"/>
  <c r="H176"/>
  <c r="G177"/>
  <c r="H177"/>
  <c r="G178"/>
  <c r="H178"/>
  <c r="G179"/>
  <c r="H179"/>
  <c r="G180"/>
  <c r="H180"/>
  <c r="G181"/>
  <c r="H181"/>
  <c r="G182"/>
  <c r="H182"/>
  <c r="G183"/>
  <c r="H183"/>
  <c r="B202"/>
  <c r="B203"/>
  <c r="B204"/>
  <c r="B205"/>
  <c r="AM2"/>
  <c r="AA4"/>
  <c r="AB4"/>
  <c r="AA5"/>
  <c r="AB5"/>
  <c r="AA6"/>
  <c r="AB6"/>
  <c r="AA7"/>
  <c r="AB7"/>
  <c r="AA8"/>
  <c r="AB8"/>
  <c r="AA9"/>
  <c r="AB9"/>
  <c r="AA10"/>
  <c r="AB10"/>
  <c r="AA11"/>
  <c r="AB11"/>
  <c r="AA12"/>
  <c r="AB12"/>
  <c r="AA13"/>
  <c r="AB13"/>
  <c r="AA14"/>
  <c r="AB14"/>
  <c r="AA15"/>
  <c r="AB15"/>
  <c r="AA16"/>
  <c r="AB16"/>
  <c r="AA17"/>
  <c r="AB17"/>
  <c r="AA18"/>
  <c r="AB18"/>
  <c r="AA19"/>
  <c r="AB19"/>
  <c r="AA20"/>
  <c r="AB20"/>
  <c r="AA21"/>
  <c r="AB21"/>
  <c r="AA22"/>
  <c r="AB22"/>
  <c r="AA23"/>
  <c r="AB23"/>
  <c r="AA24"/>
  <c r="AB24"/>
  <c r="AA25"/>
  <c r="AB25"/>
  <c r="AA26"/>
  <c r="AB26"/>
  <c r="AA27"/>
  <c r="AB27"/>
  <c r="AA28"/>
  <c r="AB28"/>
  <c r="AA29"/>
  <c r="AB29"/>
  <c r="AA30"/>
  <c r="AB30"/>
  <c r="AA31"/>
  <c r="AB31"/>
  <c r="AA32"/>
  <c r="AB32"/>
  <c r="AA33"/>
  <c r="AB33"/>
  <c r="AA34"/>
  <c r="AB34"/>
  <c r="AA35"/>
  <c r="AB35"/>
  <c r="AA36"/>
  <c r="AB36"/>
  <c r="AA37"/>
  <c r="AB37"/>
  <c r="AA38"/>
  <c r="AB38"/>
  <c r="AA39"/>
  <c r="AB39"/>
  <c r="AA40"/>
  <c r="AB40"/>
  <c r="AA41"/>
  <c r="AB41"/>
  <c r="AA42"/>
  <c r="AB42"/>
  <c r="AA43"/>
  <c r="AB43"/>
  <c r="AA44"/>
  <c r="AB44"/>
  <c r="AA45"/>
  <c r="AB45"/>
  <c r="AA46"/>
  <c r="AB46"/>
  <c r="AA47"/>
  <c r="AB47"/>
  <c r="AA48"/>
  <c r="AB48"/>
  <c r="AA49"/>
  <c r="AB49"/>
  <c r="AA50"/>
  <c r="AB50"/>
  <c r="AA51"/>
  <c r="AB51"/>
  <c r="AA52"/>
  <c r="AB52"/>
  <c r="AA53"/>
  <c r="AB53"/>
  <c r="AA54"/>
  <c r="AB54"/>
  <c r="AA55"/>
  <c r="AB55"/>
  <c r="AA56"/>
  <c r="AB56"/>
  <c r="AA57"/>
  <c r="AB57"/>
  <c r="AA58"/>
  <c r="AB58"/>
  <c r="AA59"/>
  <c r="AB59"/>
  <c r="AA60"/>
  <c r="AB60"/>
  <c r="AA61"/>
  <c r="AB61"/>
  <c r="AA62"/>
  <c r="AB62"/>
  <c r="AA63"/>
  <c r="AB63"/>
  <c r="AA64"/>
  <c r="AB64"/>
  <c r="AA65"/>
  <c r="AB65"/>
  <c r="AA3"/>
  <c r="AB3"/>
  <c r="AA2"/>
  <c r="U2"/>
  <c r="Q140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G4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H101"/>
  <c r="G102"/>
  <c r="H102"/>
  <c r="G103"/>
  <c r="H103"/>
  <c r="G104"/>
  <c r="H104"/>
  <c r="G105"/>
  <c r="H105"/>
  <c r="G106"/>
  <c r="H106"/>
  <c r="G107"/>
  <c r="H107"/>
  <c r="G108"/>
  <c r="H108"/>
  <c r="G109"/>
  <c r="H109"/>
  <c r="G110"/>
  <c r="H110"/>
  <c r="G111"/>
  <c r="H111"/>
  <c r="G112"/>
  <c r="H112"/>
  <c r="G113"/>
  <c r="H113"/>
  <c r="G114"/>
  <c r="H114"/>
  <c r="G115"/>
  <c r="H115"/>
  <c r="G116"/>
  <c r="H116"/>
  <c r="G117"/>
  <c r="H117"/>
  <c r="G118"/>
  <c r="H118"/>
  <c r="G119"/>
  <c r="H119"/>
  <c r="G120"/>
  <c r="H120"/>
  <c r="G121"/>
  <c r="H121"/>
  <c r="G122"/>
  <c r="H122"/>
  <c r="G123"/>
  <c r="H123"/>
  <c r="G124"/>
  <c r="H124"/>
  <c r="G125"/>
  <c r="H125"/>
  <c r="G126"/>
  <c r="H126"/>
  <c r="G127"/>
  <c r="H127"/>
  <c r="G128"/>
  <c r="H128"/>
  <c r="G129"/>
  <c r="H129"/>
  <c r="G130"/>
  <c r="H130"/>
  <c r="G131"/>
  <c r="H131"/>
  <c r="G132"/>
  <c r="H132"/>
  <c r="G133"/>
  <c r="H133"/>
  <c r="G134"/>
  <c r="H134"/>
  <c r="G135"/>
  <c r="H135"/>
  <c r="G136"/>
  <c r="H136"/>
  <c r="G137"/>
  <c r="H137"/>
  <c r="G138"/>
  <c r="H138"/>
  <c r="G139"/>
  <c r="H139"/>
  <c r="G140"/>
  <c r="H140"/>
  <c r="G141"/>
  <c r="H141"/>
  <c r="G142"/>
  <c r="H142"/>
  <c r="G143"/>
  <c r="H143"/>
  <c r="G144"/>
  <c r="H144"/>
  <c r="G145"/>
  <c r="H145"/>
  <c r="G146"/>
  <c r="H146"/>
  <c r="G147"/>
  <c r="H147"/>
  <c r="G148"/>
  <c r="H148"/>
  <c r="G149"/>
  <c r="H149"/>
  <c r="G150"/>
  <c r="H150"/>
  <c r="G151"/>
  <c r="H151"/>
  <c r="G152"/>
  <c r="H152"/>
  <c r="G153"/>
  <c r="H153"/>
  <c r="G154"/>
  <c r="H154"/>
  <c r="G155"/>
  <c r="H155"/>
  <c r="G156"/>
  <c r="H156"/>
  <c r="G157"/>
  <c r="H157"/>
  <c r="G158"/>
  <c r="H158"/>
  <c r="G159"/>
  <c r="H159"/>
  <c r="G160"/>
  <c r="H160"/>
  <c r="G161"/>
  <c r="H161"/>
  <c r="G162"/>
  <c r="H162"/>
  <c r="G163"/>
  <c r="H163"/>
  <c r="G164"/>
  <c r="H164"/>
  <c r="H3"/>
  <c r="G3"/>
  <c r="G2"/>
  <c r="B199"/>
  <c r="B200"/>
  <c r="B201"/>
  <c r="V3"/>
  <c r="V4" s="1"/>
  <c r="V5" s="1"/>
  <c r="V6" s="1"/>
  <c r="V7" s="1"/>
  <c r="V8" s="1"/>
  <c r="V9" s="1"/>
  <c r="V10" s="1"/>
  <c r="V11" s="1"/>
  <c r="V12" s="1"/>
  <c r="V13" s="1"/>
  <c r="AN3"/>
  <c r="AM3" s="1"/>
  <c r="AI36"/>
  <c r="AI37" s="1"/>
  <c r="AI38" s="1"/>
  <c r="AI39" s="1"/>
  <c r="AI40" s="1"/>
  <c r="AI41" s="1"/>
  <c r="AI42" s="1"/>
  <c r="AI43" s="1"/>
  <c r="AI44" s="1"/>
  <c r="AI45" s="1"/>
  <c r="AI46" s="1"/>
  <c r="AI47" s="1"/>
  <c r="AI48" s="1"/>
  <c r="AI49" s="1"/>
  <c r="AI50" s="1"/>
  <c r="AI51" s="1"/>
  <c r="AI52" s="1"/>
  <c r="AI53" s="1"/>
  <c r="AI54" s="1"/>
  <c r="AI55" s="1"/>
  <c r="Q44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B193"/>
  <c r="B194"/>
  <c r="B195"/>
  <c r="B196"/>
  <c r="B197"/>
  <c r="B198"/>
  <c r="Z17"/>
  <c r="AI3"/>
  <c r="AI4" s="1"/>
  <c r="AI5" s="1"/>
  <c r="AI6" s="1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I25" s="1"/>
  <c r="AI26" s="1"/>
  <c r="AI27" s="1"/>
  <c r="AI28" s="1"/>
  <c r="AI29" s="1"/>
  <c r="AI30" s="1"/>
  <c r="AI31" s="1"/>
  <c r="AI32" s="1"/>
  <c r="AI33" s="1"/>
  <c r="AI34" s="1"/>
  <c r="AI35" s="1"/>
  <c r="AN4" l="1"/>
  <c r="AN5" s="1"/>
  <c r="AN6" s="1"/>
  <c r="AN7" s="1"/>
  <c r="AN8" s="1"/>
  <c r="AN9" s="1"/>
  <c r="AN10" s="1"/>
  <c r="AN11" s="1"/>
  <c r="AN12" s="1"/>
  <c r="AN13" s="1"/>
  <c r="AM5"/>
  <c r="AM10"/>
  <c r="AM8"/>
  <c r="AM6"/>
  <c r="AM4"/>
  <c r="U11"/>
  <c r="U7"/>
  <c r="U3"/>
  <c r="U9"/>
  <c r="U5"/>
  <c r="U13"/>
  <c r="V14"/>
  <c r="U12"/>
  <c r="U10"/>
  <c r="U8"/>
  <c r="U6"/>
  <c r="U4"/>
  <c r="AM7" l="1"/>
  <c r="AM9"/>
  <c r="AM11"/>
  <c r="AM12"/>
  <c r="AN14"/>
  <c r="AM13"/>
  <c r="U14"/>
  <c r="V15"/>
  <c r="AN15" l="1"/>
  <c r="AM14"/>
  <c r="U15"/>
  <c r="V16"/>
  <c r="U16" s="1"/>
  <c r="AN16" l="1"/>
  <c r="AM16" s="1"/>
  <c r="AM15"/>
  <c r="V17"/>
  <c r="AN17" l="1"/>
  <c r="U17"/>
  <c r="V18"/>
  <c r="AN18" l="1"/>
  <c r="AM17"/>
  <c r="U18"/>
  <c r="V19"/>
  <c r="AN19" l="1"/>
  <c r="AM18"/>
  <c r="U19"/>
  <c r="V20"/>
  <c r="AN20" l="1"/>
  <c r="AM19"/>
  <c r="U20"/>
  <c r="V21"/>
  <c r="AN21" l="1"/>
  <c r="AM20"/>
  <c r="U21"/>
  <c r="V22"/>
  <c r="AN22" l="1"/>
  <c r="AM21"/>
  <c r="U22"/>
  <c r="V23"/>
  <c r="AN23" l="1"/>
  <c r="AM22"/>
  <c r="U23"/>
  <c r="V24"/>
  <c r="AN24" l="1"/>
  <c r="AM23"/>
  <c r="U24"/>
  <c r="V25"/>
  <c r="AN25" l="1"/>
  <c r="AM24"/>
  <c r="U25"/>
  <c r="V26"/>
  <c r="AN26" l="1"/>
  <c r="AM25"/>
  <c r="U26"/>
  <c r="V27"/>
  <c r="AN27" l="1"/>
  <c r="AM26"/>
  <c r="U27"/>
  <c r="V28"/>
  <c r="AN28" l="1"/>
  <c r="AM27"/>
  <c r="U28"/>
  <c r="V29"/>
  <c r="AN29" l="1"/>
  <c r="AM28"/>
  <c r="U29"/>
  <c r="V30"/>
  <c r="AN30" l="1"/>
  <c r="AM29"/>
  <c r="U30"/>
  <c r="V31"/>
  <c r="Q3"/>
  <c r="Q4" s="1"/>
  <c r="Q5" s="1"/>
  <c r="F17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2"/>
  <c r="A190" i="1"/>
  <c r="AN31" i="4" l="1"/>
  <c r="AM30"/>
  <c r="U31"/>
  <c r="V32"/>
  <c r="Q6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A191" i="1"/>
  <c r="AN32" i="4" l="1"/>
  <c r="AM31"/>
  <c r="U32"/>
  <c r="V33"/>
  <c r="A192" i="1"/>
  <c r="AN33" i="4" l="1"/>
  <c r="AM32"/>
  <c r="U33"/>
  <c r="V34"/>
  <c r="A193" i="1"/>
  <c r="AN34" i="4" l="1"/>
  <c r="AM33"/>
  <c r="U34"/>
  <c r="V35"/>
  <c r="A194" i="1"/>
  <c r="AN35" i="4" l="1"/>
  <c r="AM34"/>
  <c r="U35"/>
  <c r="V36"/>
  <c r="A195" i="1"/>
  <c r="AN36" i="4" l="1"/>
  <c r="AM35"/>
  <c r="U36"/>
  <c r="V37"/>
  <c r="A196" i="1"/>
  <c r="AN37" i="4" l="1"/>
  <c r="AM36"/>
  <c r="U37"/>
  <c r="V38"/>
  <c r="A197" i="1"/>
  <c r="AN38" i="4" l="1"/>
  <c r="AM37"/>
  <c r="U38"/>
  <c r="V39"/>
  <c r="A198" i="1"/>
  <c r="AN39" i="4" l="1"/>
  <c r="AM38"/>
  <c r="U39"/>
  <c r="V40"/>
  <c r="A199" i="1"/>
  <c r="AN40" i="4" l="1"/>
  <c r="AM39"/>
  <c r="U40"/>
  <c r="V41"/>
  <c r="A200" i="1"/>
  <c r="AN41" i="4" l="1"/>
  <c r="AM40"/>
  <c r="U41"/>
  <c r="V42"/>
  <c r="A201" i="1"/>
  <c r="AN42" i="4" l="1"/>
  <c r="AM41"/>
  <c r="U42"/>
  <c r="V43"/>
  <c r="A202" i="1"/>
  <c r="AN43" i="4" l="1"/>
  <c r="AM42"/>
  <c r="U43"/>
  <c r="V44"/>
  <c r="A203" i="1"/>
  <c r="AN44" i="4" l="1"/>
  <c r="AM43"/>
  <c r="U44"/>
  <c r="V45"/>
  <c r="A204" i="1"/>
  <c r="AN45" i="4" l="1"/>
  <c r="AM44"/>
  <c r="U45"/>
  <c r="V46"/>
  <c r="A205" i="1"/>
  <c r="AN46" i="4" l="1"/>
  <c r="AM45"/>
  <c r="U46"/>
  <c r="V47"/>
  <c r="A206" i="1"/>
  <c r="AN47" i="4" l="1"/>
  <c r="AM46"/>
  <c r="U47"/>
  <c r="V48"/>
  <c r="A207" i="1"/>
  <c r="AN48" i="4" l="1"/>
  <c r="AM47"/>
  <c r="U48"/>
  <c r="V49"/>
  <c r="A208" i="1"/>
  <c r="AN49" i="4" l="1"/>
  <c r="AM48"/>
  <c r="U49"/>
  <c r="V50"/>
  <c r="A209" i="1"/>
  <c r="A210" l="1"/>
  <c r="AN50" i="4"/>
  <c r="AM49"/>
  <c r="U50"/>
  <c r="V51"/>
  <c r="A211" i="1" l="1"/>
  <c r="AN51" i="4"/>
  <c r="AM50"/>
  <c r="U51"/>
  <c r="V52"/>
  <c r="A212" i="1" l="1"/>
  <c r="AN52" i="4"/>
  <c r="AM51"/>
  <c r="U52"/>
  <c r="V53"/>
  <c r="A213" i="1" l="1"/>
  <c r="AN53" i="4"/>
  <c r="AM52"/>
  <c r="U53"/>
  <c r="V54"/>
  <c r="A214" i="1" l="1"/>
  <c r="AN54" i="4"/>
  <c r="AM53"/>
  <c r="U54"/>
  <c r="V55"/>
  <c r="A215" i="1" l="1"/>
  <c r="AN55" i="4"/>
  <c r="AM54"/>
  <c r="U55"/>
  <c r="V56"/>
  <c r="A216" i="1" l="1"/>
  <c r="AN56" i="4"/>
  <c r="AM55"/>
  <c r="U56"/>
  <c r="V57"/>
  <c r="A217" i="1" l="1"/>
  <c r="AN57" i="4"/>
  <c r="AM56"/>
  <c r="U57"/>
  <c r="V58"/>
  <c r="A218" i="1" l="1"/>
  <c r="AN58" i="4"/>
  <c r="AM57"/>
  <c r="U58"/>
  <c r="V59"/>
  <c r="A219" i="1" l="1"/>
  <c r="AN59" i="4"/>
  <c r="AM58"/>
  <c r="U59"/>
  <c r="V60"/>
  <c r="A220" i="1" l="1"/>
  <c r="AN60" i="4"/>
  <c r="AM59"/>
  <c r="U60"/>
  <c r="V61"/>
  <c r="A221" i="1" l="1"/>
  <c r="AN61" i="4"/>
  <c r="AM60"/>
  <c r="U61"/>
  <c r="V62"/>
  <c r="A222" i="1" l="1"/>
  <c r="AN62" i="4"/>
  <c r="AM61"/>
  <c r="U62"/>
  <c r="V63"/>
  <c r="A223" i="1" l="1"/>
  <c r="AN63" i="4"/>
  <c r="AM62"/>
  <c r="U63"/>
  <c r="V64"/>
  <c r="A224" i="1" l="1"/>
  <c r="AN64" i="4"/>
  <c r="AM63"/>
  <c r="Z8"/>
  <c r="U64"/>
  <c r="V65"/>
  <c r="A225" i="1" l="1"/>
  <c r="AN65" i="4"/>
  <c r="AM65" s="1"/>
  <c r="AM64"/>
  <c r="U65"/>
  <c r="V66"/>
  <c r="A226" i="1" l="1"/>
  <c r="U66" i="4"/>
  <c r="V67"/>
  <c r="A227" i="1" l="1"/>
  <c r="U67" i="4"/>
  <c r="V68"/>
  <c r="A228" i="1" l="1"/>
  <c r="U68" i="4"/>
  <c r="V69"/>
  <c r="A229" i="1" l="1"/>
  <c r="U69" i="4"/>
  <c r="V70"/>
  <c r="A230" i="1" l="1"/>
  <c r="U70" i="4"/>
  <c r="V71"/>
  <c r="A231" i="1" l="1"/>
  <c r="U71" i="4"/>
  <c r="V72"/>
  <c r="A232" i="1" l="1"/>
  <c r="U72" i="4"/>
  <c r="V73"/>
  <c r="A233" i="1" l="1"/>
  <c r="U73" i="4"/>
  <c r="V74"/>
  <c r="A234" i="1" l="1"/>
  <c r="U74" i="4"/>
  <c r="V75"/>
  <c r="A235" i="1" l="1"/>
  <c r="U75" i="4"/>
  <c r="V76"/>
  <c r="A236" i="1" l="1"/>
  <c r="U76" i="4"/>
  <c r="V77"/>
  <c r="A237" i="1" l="1"/>
  <c r="U77" i="4"/>
  <c r="V78"/>
  <c r="A238" i="1" l="1"/>
  <c r="U78" i="4"/>
  <c r="V79"/>
  <c r="A239" i="1" l="1"/>
  <c r="U79" i="4"/>
  <c r="V80"/>
  <c r="A240" i="1" l="1"/>
  <c r="U80" i="4"/>
  <c r="V81"/>
  <c r="A241" i="1" l="1"/>
  <c r="U81" i="4"/>
  <c r="V82"/>
  <c r="A242" i="1" l="1"/>
  <c r="U82" i="4"/>
  <c r="V83"/>
  <c r="A243" i="1" l="1"/>
  <c r="U83" i="4"/>
  <c r="V84"/>
  <c r="A244" i="1" l="1"/>
  <c r="U84" i="4"/>
  <c r="V85"/>
  <c r="A245" i="1" l="1"/>
  <c r="U85" i="4"/>
  <c r="V86"/>
  <c r="A246" i="1" l="1"/>
  <c r="U86" i="4"/>
  <c r="V87"/>
  <c r="A247" i="1" l="1"/>
  <c r="U87" i="4"/>
  <c r="V88"/>
  <c r="A248" i="1" l="1"/>
  <c r="U88" i="4"/>
  <c r="V89"/>
  <c r="A249" i="1" l="1"/>
  <c r="U89" i="4"/>
  <c r="V90"/>
  <c r="A250" i="1" l="1"/>
  <c r="U90" i="4"/>
  <c r="V91"/>
  <c r="A251" i="1" l="1"/>
  <c r="U91" i="4"/>
  <c r="V92"/>
  <c r="A252" i="1" l="1"/>
  <c r="U92" i="4"/>
  <c r="V93"/>
  <c r="A253" i="1" l="1"/>
  <c r="U93" i="4"/>
  <c r="V94"/>
  <c r="A254" i="1" l="1"/>
  <c r="U94" i="4"/>
  <c r="V95"/>
  <c r="A255" i="1" l="1"/>
  <c r="U95" i="4"/>
  <c r="V96"/>
  <c r="A256" i="1" l="1"/>
  <c r="U96" i="4"/>
  <c r="V97"/>
  <c r="A257" i="1" l="1"/>
  <c r="U97" i="4"/>
  <c r="V98"/>
  <c r="A258" i="1" l="1"/>
  <c r="U98" i="4"/>
  <c r="V99"/>
  <c r="A259" i="1" l="1"/>
  <c r="U99" i="4"/>
  <c r="V100"/>
  <c r="A260" i="1" l="1"/>
  <c r="U100" i="4"/>
  <c r="V101"/>
  <c r="A261" i="1" l="1"/>
  <c r="U101" i="4"/>
  <c r="V102"/>
  <c r="A262" i="1" l="1"/>
  <c r="U102" i="4"/>
  <c r="V103"/>
  <c r="A263" i="1" l="1"/>
  <c r="U103" i="4"/>
  <c r="V104"/>
  <c r="A264" i="1" l="1"/>
  <c r="U104" i="4"/>
  <c r="V105"/>
  <c r="A265" i="1" l="1"/>
  <c r="U105" i="4"/>
  <c r="V106"/>
  <c r="A266" i="1" l="1"/>
  <c r="U106" i="4"/>
  <c r="V107"/>
  <c r="A267" i="1" l="1"/>
  <c r="U107" i="4"/>
  <c r="V108"/>
  <c r="A268" i="1" l="1"/>
  <c r="U108" i="4"/>
  <c r="V109"/>
  <c r="A269" i="1" l="1"/>
  <c r="U109" i="4"/>
  <c r="V110"/>
  <c r="A270" i="1" l="1"/>
  <c r="U110" i="4"/>
  <c r="V111"/>
  <c r="A271" i="1" l="1"/>
  <c r="U111" i="4"/>
  <c r="V112"/>
  <c r="A272" i="1" l="1"/>
  <c r="U112" i="4"/>
  <c r="V113"/>
  <c r="A273" i="1" l="1"/>
  <c r="U113" i="4"/>
  <c r="V114"/>
  <c r="A274" i="1" l="1"/>
  <c r="U114" i="4"/>
  <c r="V115"/>
  <c r="A275" i="1" l="1"/>
  <c r="U115" i="4"/>
  <c r="V116"/>
  <c r="A276" i="1" l="1"/>
  <c r="U116" i="4"/>
  <c r="V117"/>
  <c r="A277" i="1" l="1"/>
  <c r="U117" i="4"/>
  <c r="V118"/>
  <c r="A278" i="1" l="1"/>
  <c r="U118" i="4"/>
  <c r="V119"/>
  <c r="A279" i="1" l="1"/>
  <c r="U119" i="4"/>
  <c r="V120"/>
  <c r="A280" i="1" l="1"/>
  <c r="U120" i="4"/>
  <c r="V121"/>
  <c r="A281" i="1" l="1"/>
  <c r="U121" i="4"/>
  <c r="V122"/>
  <c r="A282" i="1" l="1"/>
  <c r="U122" i="4"/>
  <c r="V123"/>
  <c r="A283" i="1" l="1"/>
  <c r="U123" i="4"/>
  <c r="V124"/>
  <c r="A284" i="1" l="1"/>
  <c r="U124" i="4"/>
  <c r="V125"/>
  <c r="A285" i="1" l="1"/>
  <c r="U125" i="4"/>
  <c r="V126"/>
  <c r="A286" i="1" l="1"/>
  <c r="U126" i="4"/>
  <c r="V127"/>
  <c r="A287" i="1" l="1"/>
  <c r="U127" i="4"/>
  <c r="V128"/>
  <c r="A288" i="1" l="1"/>
  <c r="U128" i="4"/>
  <c r="V129"/>
  <c r="A289" i="1" l="1"/>
  <c r="U129" i="4"/>
  <c r="V130"/>
  <c r="A290" i="1" l="1"/>
  <c r="U130" i="4"/>
  <c r="V131"/>
  <c r="A291" i="1" l="1"/>
  <c r="U131" i="4"/>
  <c r="V132"/>
  <c r="A292" i="1" l="1"/>
  <c r="U132" i="4"/>
  <c r="V133"/>
  <c r="A293" i="1" l="1"/>
  <c r="U133" i="4"/>
  <c r="V134"/>
  <c r="A294" i="1" l="1"/>
  <c r="U134" i="4"/>
  <c r="V135"/>
  <c r="A295" i="1" l="1"/>
  <c r="U135" i="4"/>
  <c r="V136"/>
  <c r="A296" i="1" l="1"/>
  <c r="U136" i="4"/>
  <c r="V137"/>
  <c r="A297" i="1" l="1"/>
  <c r="U137" i="4"/>
  <c r="V138"/>
  <c r="A298" i="1" l="1"/>
  <c r="U138" i="4"/>
  <c r="V139"/>
  <c r="A299" i="1" l="1"/>
  <c r="U139" i="4"/>
  <c r="V140"/>
  <c r="A300" i="1" l="1"/>
  <c r="U140" i="4"/>
  <c r="V141"/>
  <c r="A301" i="1" l="1"/>
  <c r="U141" i="4"/>
  <c r="V142"/>
  <c r="U142" l="1"/>
  <c r="V143"/>
  <c r="U143" l="1"/>
  <c r="V144"/>
  <c r="U144" l="1"/>
  <c r="V145"/>
  <c r="U145" l="1"/>
  <c r="V146"/>
  <c r="U146" l="1"/>
  <c r="V147"/>
  <c r="U147" l="1"/>
  <c r="V148"/>
  <c r="U148" l="1"/>
  <c r="V149"/>
  <c r="U149" l="1"/>
  <c r="V150"/>
  <c r="U150" l="1"/>
  <c r="V151"/>
  <c r="U151" l="1"/>
  <c r="V152"/>
  <c r="U152" l="1"/>
  <c r="V153"/>
  <c r="U153" l="1"/>
  <c r="V154"/>
  <c r="V155" s="1"/>
  <c r="U155" l="1"/>
  <c r="V156"/>
  <c r="U154"/>
  <c r="U156" l="1"/>
  <c r="V157"/>
  <c r="U157" l="1"/>
  <c r="V158"/>
  <c r="V159" l="1"/>
  <c r="U158"/>
  <c r="U159" l="1"/>
  <c r="V160"/>
  <c r="U160" l="1"/>
  <c r="V161"/>
  <c r="V162" l="1"/>
  <c r="U161"/>
  <c r="U162" l="1"/>
  <c r="V163"/>
  <c r="F8"/>
  <c r="U163" l="1"/>
  <c r="V164"/>
  <c r="U164" l="1"/>
  <c r="V165"/>
  <c r="U165" l="1"/>
  <c r="V166"/>
  <c r="U166" l="1"/>
  <c r="V167"/>
  <c r="V168" l="1"/>
  <c r="U167"/>
  <c r="U168" l="1"/>
  <c r="V169"/>
  <c r="V170" l="1"/>
  <c r="U169"/>
  <c r="V171" l="1"/>
  <c r="U170"/>
  <c r="V172" l="1"/>
  <c r="U171"/>
  <c r="V173" l="1"/>
  <c r="U172"/>
  <c r="V174" l="1"/>
  <c r="U173"/>
  <c r="V175" l="1"/>
  <c r="U174"/>
  <c r="V176" l="1"/>
  <c r="U175"/>
  <c r="V177" l="1"/>
  <c r="U176"/>
  <c r="V178" l="1"/>
  <c r="U177"/>
  <c r="V179" l="1"/>
  <c r="U178"/>
  <c r="V180" l="1"/>
  <c r="U179"/>
  <c r="V181" l="1"/>
  <c r="U180"/>
  <c r="V182" l="1"/>
  <c r="U181"/>
  <c r="V183" l="1"/>
  <c r="U183" s="1"/>
  <c r="U182"/>
  <c r="B3" i="1" l="1"/>
  <c r="A2" i="4"/>
  <c r="B4" i="1" l="1"/>
  <c r="A3" i="4"/>
  <c r="B5" i="1" l="1"/>
  <c r="A4" i="4"/>
  <c r="B6" i="1" l="1"/>
  <c r="A5" i="4"/>
  <c r="B7" i="1" l="1"/>
  <c r="A6" i="4"/>
  <c r="B8" i="1" l="1"/>
  <c r="A7" i="4"/>
  <c r="B9" i="1" l="1"/>
  <c r="A8" i="4"/>
  <c r="B10" i="1" l="1"/>
  <c r="A9" i="4"/>
  <c r="B11" i="1" l="1"/>
  <c r="A10" i="4"/>
  <c r="B12" i="1" l="1"/>
  <c r="A11" i="4"/>
  <c r="B13" i="1" l="1"/>
  <c r="A12" i="4"/>
  <c r="B14" i="1" l="1"/>
  <c r="A13" i="4"/>
  <c r="B15" i="1" l="1"/>
  <c r="A14" i="4"/>
  <c r="B16" i="1" l="1"/>
  <c r="A15" i="4"/>
  <c r="B17" i="1" l="1"/>
  <c r="A16" i="4"/>
  <c r="B18" i="1" l="1"/>
  <c r="A17" i="4"/>
  <c r="B19" i="1" l="1"/>
  <c r="A18" i="4"/>
  <c r="B20" i="1" l="1"/>
  <c r="A19" i="4"/>
  <c r="B21" i="1" l="1"/>
  <c r="A20" i="4"/>
  <c r="B22" i="1" l="1"/>
  <c r="A21" i="4"/>
  <c r="B23" i="1" l="1"/>
  <c r="A22" i="4"/>
  <c r="B24" i="1" l="1"/>
  <c r="A23" i="4"/>
  <c r="B25" i="1" l="1"/>
  <c r="A24" i="4"/>
  <c r="B26" i="1" l="1"/>
  <c r="A25" i="4"/>
  <c r="B27" i="1" l="1"/>
  <c r="A26" i="4"/>
  <c r="B28" i="1" l="1"/>
  <c r="A27" i="4"/>
  <c r="B29" i="1" l="1"/>
  <c r="A28" i="4"/>
  <c r="B30" i="1" l="1"/>
  <c r="A29" i="4"/>
  <c r="B31" i="1" l="1"/>
  <c r="A30" i="4"/>
  <c r="B32" i="1" l="1"/>
  <c r="A31" i="4"/>
  <c r="B33" i="1" l="1"/>
  <c r="A32" i="4"/>
  <c r="B34" i="1" l="1"/>
  <c r="A33" i="4"/>
  <c r="B35" i="1" l="1"/>
  <c r="A34" i="4"/>
  <c r="B36" i="1" l="1"/>
  <c r="A35" i="4"/>
  <c r="B37" i="1" l="1"/>
  <c r="A36" i="4"/>
  <c r="B38" i="1" l="1"/>
  <c r="A37" i="4"/>
  <c r="B39" i="1" l="1"/>
  <c r="A38" i="4"/>
  <c r="B40" i="1" l="1"/>
  <c r="A39" i="4"/>
  <c r="B41" i="1" l="1"/>
  <c r="A40" i="4"/>
  <c r="B42" i="1" l="1"/>
  <c r="A41" i="4"/>
  <c r="B43" i="1" l="1"/>
  <c r="A42" i="4"/>
  <c r="B44" i="1" l="1"/>
  <c r="A43" i="4"/>
  <c r="B45" i="1" l="1"/>
  <c r="A44" i="4"/>
  <c r="B46" i="1" l="1"/>
  <c r="A45" i="4"/>
  <c r="B47" i="1" l="1"/>
  <c r="A46" i="4"/>
  <c r="B48" i="1" l="1"/>
  <c r="A47" i="4"/>
  <c r="B49" i="1" l="1"/>
  <c r="A48" i="4"/>
  <c r="B50" i="1" l="1"/>
  <c r="A49" i="4"/>
  <c r="B51" i="1" l="1"/>
  <c r="A50" i="4"/>
  <c r="B52" i="1" l="1"/>
  <c r="A51" i="4"/>
  <c r="B53" i="1" l="1"/>
  <c r="A52" i="4"/>
  <c r="B54" i="1" l="1"/>
  <c r="A53" i="4"/>
  <c r="B55" i="1" l="1"/>
  <c r="A54" i="4"/>
  <c r="B56" i="1" l="1"/>
  <c r="A55" i="4"/>
  <c r="B57" i="1" l="1"/>
  <c r="A56" i="4"/>
  <c r="B58" i="1" l="1"/>
  <c r="A57" i="4"/>
  <c r="B59" i="1" l="1"/>
  <c r="A58" i="4"/>
  <c r="B60" i="1" l="1"/>
  <c r="A59" i="4"/>
  <c r="B61" i="1" l="1"/>
  <c r="A60" i="4"/>
  <c r="B62" i="1" l="1"/>
  <c r="A61" i="4"/>
  <c r="B63" i="1" l="1"/>
  <c r="A62" i="4"/>
  <c r="B64" i="1" l="1"/>
  <c r="A63" i="4"/>
  <c r="B65" i="1" l="1"/>
  <c r="A64" i="4"/>
  <c r="B66" i="1" l="1"/>
  <c r="A65" i="4"/>
  <c r="B67" i="1" l="1"/>
  <c r="A66" i="4"/>
  <c r="B68" i="1" l="1"/>
  <c r="A67" i="4"/>
  <c r="B69" i="1" l="1"/>
  <c r="A68" i="4"/>
  <c r="B70" i="1" l="1"/>
  <c r="A69" i="4"/>
  <c r="B71" i="1" l="1"/>
  <c r="A70" i="4"/>
  <c r="B72" i="1" l="1"/>
  <c r="A71" i="4"/>
  <c r="B73" i="1" l="1"/>
  <c r="A72" i="4"/>
  <c r="B74" i="1" l="1"/>
  <c r="A73" i="4"/>
  <c r="B75" i="1" l="1"/>
  <c r="A74" i="4"/>
  <c r="B76" i="1" l="1"/>
  <c r="A75" i="4"/>
  <c r="B77" i="1" l="1"/>
  <c r="A76" i="4"/>
  <c r="B78" i="1" l="1"/>
  <c r="A77" i="4"/>
  <c r="B79" i="1" l="1"/>
  <c r="A78" i="4"/>
  <c r="B80" i="1" l="1"/>
  <c r="A79" i="4"/>
  <c r="B81" i="1" l="1"/>
  <c r="A80" i="4"/>
  <c r="B82" i="1" l="1"/>
  <c r="A81" i="4"/>
  <c r="B83" i="1" l="1"/>
  <c r="A82" i="4"/>
  <c r="B84" i="1" l="1"/>
  <c r="A83" i="4"/>
  <c r="B85" i="1" l="1"/>
  <c r="A84" i="4"/>
  <c r="B86" i="1" l="1"/>
  <c r="A85" i="4"/>
  <c r="B87" i="1" l="1"/>
  <c r="A86" i="4"/>
  <c r="B88" i="1" l="1"/>
  <c r="A87" i="4"/>
  <c r="B89" i="1" l="1"/>
  <c r="A88" i="4"/>
  <c r="B90" i="1" l="1"/>
  <c r="A89" i="4"/>
  <c r="B91" i="1" l="1"/>
  <c r="A90" i="4"/>
  <c r="B92" i="1" l="1"/>
  <c r="A91" i="4"/>
  <c r="B93" i="1" l="1"/>
  <c r="A92" i="4"/>
  <c r="B94" i="1" l="1"/>
  <c r="A93" i="4"/>
  <c r="B95" i="1" l="1"/>
  <c r="A94" i="4"/>
  <c r="B96" i="1" l="1"/>
  <c r="A95" i="4"/>
  <c r="B97" i="1" l="1"/>
  <c r="A96" i="4"/>
  <c r="B98" i="1" l="1"/>
  <c r="A97" i="4"/>
  <c r="B99" i="1" l="1"/>
  <c r="A98" i="4"/>
  <c r="B100" i="1" l="1"/>
  <c r="A99" i="4"/>
  <c r="B101" i="1" l="1"/>
  <c r="A100" i="4"/>
  <c r="B102" i="1" l="1"/>
  <c r="A101" i="4"/>
  <c r="B103" i="1" l="1"/>
  <c r="A102" i="4"/>
  <c r="B104" i="1" l="1"/>
  <c r="A103" i="4"/>
  <c r="B105" i="1" l="1"/>
  <c r="A104" i="4"/>
  <c r="B106" i="1" l="1"/>
  <c r="A105" i="4"/>
  <c r="B107" i="1" l="1"/>
  <c r="A106" i="4"/>
  <c r="B108" i="1" l="1"/>
  <c r="A107" i="4"/>
  <c r="B109" i="1" l="1"/>
  <c r="A108" i="4"/>
  <c r="B110" i="1" l="1"/>
  <c r="A109" i="4"/>
  <c r="B111" i="1" l="1"/>
  <c r="A110" i="4"/>
  <c r="B112" i="1" l="1"/>
  <c r="A111" i="4"/>
  <c r="B113" i="1" l="1"/>
  <c r="A112" i="4"/>
  <c r="B114" i="1" l="1"/>
  <c r="A113" i="4"/>
  <c r="B115" i="1" l="1"/>
  <c r="A114" i="4"/>
  <c r="B116" i="1" l="1"/>
  <c r="A115" i="4"/>
  <c r="B117" i="1" l="1"/>
  <c r="A116" i="4"/>
  <c r="B118" i="1" l="1"/>
  <c r="A117" i="4"/>
  <c r="B119" i="1" l="1"/>
  <c r="A118" i="4"/>
  <c r="B120" i="1" l="1"/>
  <c r="A119" i="4"/>
  <c r="B121" i="1" l="1"/>
  <c r="A120" i="4"/>
  <c r="B122" i="1" l="1"/>
  <c r="A121" i="4"/>
  <c r="B123" i="1" l="1"/>
  <c r="A122" i="4"/>
  <c r="B124" i="1" l="1"/>
  <c r="A123" i="4"/>
  <c r="B125" i="1" l="1"/>
  <c r="A124" i="4"/>
  <c r="B126" i="1" l="1"/>
  <c r="A125" i="4"/>
  <c r="B127" i="1" l="1"/>
  <c r="A126" i="4"/>
  <c r="B128" i="1" l="1"/>
  <c r="A127" i="4"/>
  <c r="B129" i="1" l="1"/>
  <c r="A128" i="4"/>
  <c r="B130" i="1" l="1"/>
  <c r="A129" i="4"/>
  <c r="B131" i="1" l="1"/>
  <c r="A130" i="4"/>
  <c r="B132" i="1" l="1"/>
  <c r="A131" i="4"/>
  <c r="B133" i="1" l="1"/>
  <c r="A132" i="4"/>
  <c r="B134" i="1" l="1"/>
  <c r="A133" i="4"/>
  <c r="B135" i="1" l="1"/>
  <c r="A134" i="4"/>
  <c r="B136" i="1" l="1"/>
  <c r="A135" i="4"/>
  <c r="B137" i="1" l="1"/>
  <c r="A136" i="4"/>
  <c r="B138" i="1" l="1"/>
  <c r="A137" i="4"/>
  <c r="B139" i="1" l="1"/>
  <c r="A138" i="4"/>
  <c r="B140" i="1" l="1"/>
  <c r="A139" i="4"/>
  <c r="B141" i="1" l="1"/>
  <c r="A140" i="4"/>
  <c r="B142" i="1" l="1"/>
  <c r="A141" i="4"/>
  <c r="B143" i="1" l="1"/>
  <c r="A142" i="4"/>
  <c r="B144" i="1" l="1"/>
  <c r="A143" i="4"/>
  <c r="B145" i="1" l="1"/>
  <c r="A144" i="4"/>
  <c r="B146" i="1" l="1"/>
  <c r="A145" i="4"/>
  <c r="B147" i="1" l="1"/>
  <c r="A146" i="4"/>
  <c r="B148" i="1" l="1"/>
  <c r="A147" i="4"/>
  <c r="B149" i="1" l="1"/>
  <c r="A148" i="4"/>
  <c r="B150" i="1" l="1"/>
  <c r="A149" i="4"/>
  <c r="B151" i="1" l="1"/>
  <c r="A150" i="4"/>
  <c r="B152" i="1" l="1"/>
  <c r="A151" i="4"/>
  <c r="B153" i="1" l="1"/>
  <c r="A152" i="4"/>
  <c r="B154" i="1" l="1"/>
  <c r="A153" i="4"/>
  <c r="B155" i="1" l="1"/>
  <c r="A154" i="4"/>
  <c r="B156" i="1" l="1"/>
  <c r="A155" i="4"/>
  <c r="B157" i="1" l="1"/>
  <c r="A156" i="4"/>
  <c r="B158" i="1" l="1"/>
  <c r="A157" i="4"/>
  <c r="B159" i="1" l="1"/>
  <c r="A158" i="4"/>
  <c r="B160" i="1" l="1"/>
  <c r="A159" i="4"/>
  <c r="B161" i="1" l="1"/>
  <c r="A160" i="4"/>
  <c r="B162" i="1" l="1"/>
  <c r="A161" i="4"/>
  <c r="B163" i="1" l="1"/>
  <c r="A162" i="4"/>
  <c r="B164" i="1" l="1"/>
  <c r="A163" i="4"/>
  <c r="B165" i="1" l="1"/>
  <c r="A164" i="4"/>
  <c r="B166" i="1" l="1"/>
  <c r="A165" i="4"/>
  <c r="B167" i="1" l="1"/>
  <c r="A166" i="4"/>
  <c r="B168" i="1" l="1"/>
  <c r="A167" i="4"/>
  <c r="B169" i="1" l="1"/>
  <c r="A168" i="4"/>
  <c r="B170" i="1" l="1"/>
  <c r="A169" i="4"/>
  <c r="B171" i="1" l="1"/>
  <c r="A170" i="4"/>
  <c r="B172" i="1" l="1"/>
  <c r="A171" i="4"/>
  <c r="B173" i="1" l="1"/>
  <c r="A172" i="4"/>
  <c r="B174" i="1" l="1"/>
  <c r="A173" i="4"/>
  <c r="B175" i="1" l="1"/>
  <c r="A174" i="4"/>
  <c r="B176" i="1" l="1"/>
  <c r="A175" i="4"/>
  <c r="B177" i="1" l="1"/>
  <c r="A176" i="4"/>
  <c r="B178" i="1" l="1"/>
  <c r="A177" i="4"/>
  <c r="B179" i="1" l="1"/>
  <c r="A178" i="4"/>
  <c r="B180" i="1" l="1"/>
  <c r="A179" i="4"/>
  <c r="B181" i="1" l="1"/>
  <c r="A180" i="4"/>
  <c r="B182" i="1" l="1"/>
  <c r="A181" i="4"/>
  <c r="B183" i="1" l="1"/>
  <c r="A182" i="4"/>
  <c r="B184" i="1" l="1"/>
  <c r="A183" i="4"/>
  <c r="B185" i="1" l="1"/>
  <c r="A184" i="4"/>
  <c r="B186" i="1" l="1"/>
  <c r="A185" i="4"/>
  <c r="B187" i="1" l="1"/>
  <c r="A186" i="4"/>
  <c r="B188" i="1" l="1"/>
  <c r="A187" i="4"/>
  <c r="B189" i="1" l="1"/>
  <c r="A188" i="4"/>
  <c r="B190" i="1" l="1"/>
  <c r="A189" i="4"/>
  <c r="B191" i="1" l="1"/>
  <c r="A190" i="4"/>
  <c r="A191" l="1"/>
  <c r="B192" i="1"/>
  <c r="A192" i="4" l="1"/>
  <c r="B193" i="1"/>
  <c r="A193" i="4" l="1"/>
  <c r="B194" i="1"/>
  <c r="A194" i="4" l="1"/>
  <c r="B195" i="1"/>
  <c r="A195" i="4" l="1"/>
  <c r="B196" i="1"/>
  <c r="B197" l="1"/>
  <c r="A196" i="4"/>
  <c r="B198" i="1" l="1"/>
  <c r="A197" i="4"/>
  <c r="B199" i="1" l="1"/>
  <c r="A198" i="4"/>
  <c r="B200" i="1" l="1"/>
  <c r="A199" i="4"/>
  <c r="B201" i="1" l="1"/>
  <c r="A200" i="4"/>
  <c r="B202" i="1" l="1"/>
  <c r="A201" i="4"/>
  <c r="B203" i="1" l="1"/>
  <c r="A202" i="4"/>
  <c r="B204" i="1" l="1"/>
  <c r="A203" i="4"/>
  <c r="B205" i="1" l="1"/>
  <c r="A204" i="4"/>
  <c r="B206" i="1" l="1"/>
  <c r="A205" i="4"/>
  <c r="B207" i="1" l="1"/>
  <c r="A206" i="4"/>
  <c r="B208" i="1" l="1"/>
  <c r="A207" i="4"/>
  <c r="B209" i="1" l="1"/>
  <c r="A208" i="4"/>
  <c r="A209" l="1"/>
  <c r="B210" i="1"/>
  <c r="B211" l="1"/>
  <c r="A210" i="4"/>
  <c r="B212" i="1" l="1"/>
  <c r="A211" i="4"/>
  <c r="B213" i="1" l="1"/>
  <c r="A212" i="4"/>
  <c r="B214" i="1" l="1"/>
  <c r="I160" i="4"/>
  <c r="I21"/>
  <c r="I17"/>
  <c r="I74"/>
  <c r="I55"/>
  <c r="I109"/>
  <c r="AC10"/>
  <c r="AC22"/>
  <c r="I163"/>
  <c r="I16"/>
  <c r="I18"/>
  <c r="I110"/>
  <c r="I91"/>
  <c r="I106"/>
  <c r="I108"/>
  <c r="I161"/>
  <c r="I157"/>
  <c r="I66"/>
  <c r="I47"/>
  <c r="I73"/>
  <c r="I46"/>
  <c r="I152"/>
  <c r="AC48"/>
  <c r="I35"/>
  <c r="I56"/>
  <c r="AC17"/>
  <c r="I77"/>
  <c r="AC12"/>
  <c r="I44"/>
  <c r="I19"/>
  <c r="I65"/>
  <c r="I70"/>
  <c r="I49"/>
  <c r="I120"/>
  <c r="AC39"/>
  <c r="AC53"/>
  <c r="I90"/>
  <c r="I71"/>
  <c r="I51"/>
  <c r="I138"/>
  <c r="I156"/>
  <c r="AC41"/>
  <c r="I88"/>
  <c r="I69"/>
  <c r="I75"/>
  <c r="I98"/>
  <c r="I158"/>
  <c r="AC44"/>
  <c r="AC52"/>
  <c r="I137"/>
  <c r="AC18"/>
  <c r="I85"/>
  <c r="AC21"/>
  <c r="I153"/>
  <c r="I30"/>
  <c r="I29"/>
  <c r="I145"/>
  <c r="AC19"/>
  <c r="I126"/>
  <c r="AC16"/>
  <c r="I164"/>
  <c r="AC54"/>
  <c r="I150"/>
  <c r="I131"/>
  <c r="I123"/>
  <c r="I125"/>
  <c r="I154"/>
  <c r="AC6"/>
  <c r="I95"/>
  <c r="I52"/>
  <c r="I97"/>
  <c r="I115"/>
  <c r="I15"/>
  <c r="I25"/>
  <c r="AC8"/>
  <c r="I149"/>
  <c r="I83"/>
  <c r="I53"/>
  <c r="AC37"/>
  <c r="I22"/>
  <c r="AC46"/>
  <c r="I60"/>
  <c r="I58"/>
  <c r="I59"/>
  <c r="I78"/>
  <c r="AC43"/>
  <c r="AC55"/>
  <c r="I119"/>
  <c r="I133"/>
  <c r="I105"/>
  <c r="I124"/>
  <c r="AC29"/>
  <c r="I162"/>
  <c r="J163" s="1"/>
  <c r="I94"/>
  <c r="I121"/>
  <c r="AC25"/>
  <c r="I143"/>
  <c r="I114"/>
  <c r="I42"/>
  <c r="I50"/>
  <c r="I41"/>
  <c r="AC45"/>
  <c r="AC33"/>
  <c r="I139"/>
  <c r="I142"/>
  <c r="I113"/>
  <c r="I132"/>
  <c r="AC31"/>
  <c r="AC50"/>
  <c r="I101"/>
  <c r="I86"/>
  <c r="I117"/>
  <c r="I136"/>
  <c r="I26"/>
  <c r="I28"/>
  <c r="I134"/>
  <c r="I116"/>
  <c r="I144"/>
  <c r="I128"/>
  <c r="AC38"/>
  <c r="AC51"/>
  <c r="I100"/>
  <c r="I130"/>
  <c r="I62"/>
  <c r="I57"/>
  <c r="I159"/>
  <c r="I67"/>
  <c r="I24"/>
  <c r="I148"/>
  <c r="I141"/>
  <c r="I36"/>
  <c r="I20"/>
  <c r="AC42"/>
  <c r="AC32"/>
  <c r="I79"/>
  <c r="I93"/>
  <c r="I76"/>
  <c r="I87"/>
  <c r="AC57"/>
  <c r="AC28"/>
  <c r="AC15"/>
  <c r="I45"/>
  <c r="AC56"/>
  <c r="I89"/>
  <c r="I140"/>
  <c r="I61"/>
  <c r="AC23"/>
  <c r="I31"/>
  <c r="AC40"/>
  <c r="I135"/>
  <c r="I104"/>
  <c r="I103"/>
  <c r="I122"/>
  <c r="I151"/>
  <c r="AC35"/>
  <c r="AC9"/>
  <c r="I92"/>
  <c r="AC24"/>
  <c r="I48"/>
  <c r="AC26"/>
  <c r="I129"/>
  <c r="I38"/>
  <c r="AC36"/>
  <c r="I166"/>
  <c r="AC13"/>
  <c r="I80"/>
  <c r="AC20"/>
  <c r="I54"/>
  <c r="I33"/>
  <c r="I27"/>
  <c r="AC30"/>
  <c r="I72"/>
  <c r="I102"/>
  <c r="I147"/>
  <c r="AC7"/>
  <c r="AC47"/>
  <c r="I155"/>
  <c r="I99"/>
  <c r="I68"/>
  <c r="I84"/>
  <c r="I63"/>
  <c r="I165"/>
  <c r="AC11"/>
  <c r="I43"/>
  <c r="I127"/>
  <c r="I112"/>
  <c r="I32"/>
  <c r="I37"/>
  <c r="AC34"/>
  <c r="AC49"/>
  <c r="AD53" s="1"/>
  <c r="AE53" s="1"/>
  <c r="I81"/>
  <c r="I111"/>
  <c r="I64"/>
  <c r="I96"/>
  <c r="I167"/>
  <c r="I107"/>
  <c r="I40"/>
  <c r="I146"/>
  <c r="AC14"/>
  <c r="I34"/>
  <c r="I39"/>
  <c r="AC27"/>
  <c r="AD31" s="1"/>
  <c r="AE31" s="1"/>
  <c r="I118"/>
  <c r="I82"/>
  <c r="I14"/>
  <c r="I23"/>
  <c r="B215" i="1" l="1"/>
  <c r="AD18" i="4"/>
  <c r="AE18" s="1"/>
  <c r="AD38"/>
  <c r="AE38" s="1"/>
  <c r="AD40"/>
  <c r="AE40" s="1"/>
  <c r="F20"/>
  <c r="O31" s="1"/>
  <c r="K18"/>
  <c r="M18" s="1"/>
  <c r="K122"/>
  <c r="J119"/>
  <c r="K43"/>
  <c r="M43" s="1"/>
  <c r="J40"/>
  <c r="K44"/>
  <c r="M44" s="1"/>
  <c r="J41"/>
  <c r="J65"/>
  <c r="K68"/>
  <c r="M68" s="1"/>
  <c r="J82"/>
  <c r="K85"/>
  <c r="M85" s="1"/>
  <c r="K36"/>
  <c r="M36" s="1"/>
  <c r="J33"/>
  <c r="K131"/>
  <c r="M131" s="1"/>
  <c r="J128"/>
  <c r="J64"/>
  <c r="K67"/>
  <c r="K72"/>
  <c r="M72" s="1"/>
  <c r="J69"/>
  <c r="K159"/>
  <c r="M159" s="1"/>
  <c r="J156"/>
  <c r="K106"/>
  <c r="M106" s="1"/>
  <c r="J103"/>
  <c r="K37"/>
  <c r="M37" s="1"/>
  <c r="J34"/>
  <c r="J130"/>
  <c r="K133"/>
  <c r="M133" s="1"/>
  <c r="J49"/>
  <c r="K52"/>
  <c r="K96"/>
  <c r="M96" s="1"/>
  <c r="J93"/>
  <c r="J123"/>
  <c r="K126"/>
  <c r="M126" s="1"/>
  <c r="M122"/>
  <c r="K108"/>
  <c r="J105"/>
  <c r="K144"/>
  <c r="J141"/>
  <c r="J77"/>
  <c r="K80"/>
  <c r="M80" s="1"/>
  <c r="K83"/>
  <c r="J80"/>
  <c r="K40"/>
  <c r="M40" s="1"/>
  <c r="J37"/>
  <c r="L37" s="1"/>
  <c r="K152"/>
  <c r="J149"/>
  <c r="J68"/>
  <c r="L68" s="1"/>
  <c r="K71"/>
  <c r="M71" s="1"/>
  <c r="M67"/>
  <c r="K61"/>
  <c r="M61" s="1"/>
  <c r="J58"/>
  <c r="K134"/>
  <c r="M134" s="1"/>
  <c r="J131"/>
  <c r="J129"/>
  <c r="K132"/>
  <c r="M132" s="1"/>
  <c r="K120"/>
  <c r="M120" s="1"/>
  <c r="J117"/>
  <c r="K32"/>
  <c r="M32" s="1"/>
  <c r="J29"/>
  <c r="J137"/>
  <c r="K140"/>
  <c r="M140" s="1"/>
  <c r="K90"/>
  <c r="M90" s="1"/>
  <c r="J87"/>
  <c r="J133"/>
  <c r="K136"/>
  <c r="M136" s="1"/>
  <c r="K146"/>
  <c r="M146" s="1"/>
  <c r="J143"/>
  <c r="K45"/>
  <c r="M45" s="1"/>
  <c r="J42"/>
  <c r="K46"/>
  <c r="M46" s="1"/>
  <c r="J43"/>
  <c r="J144"/>
  <c r="K147"/>
  <c r="M147" s="1"/>
  <c r="J122"/>
  <c r="L122" s="1"/>
  <c r="K125"/>
  <c r="J125"/>
  <c r="K128"/>
  <c r="M128" s="1"/>
  <c r="J134"/>
  <c r="L134" s="1"/>
  <c r="K137"/>
  <c r="M137" s="1"/>
  <c r="J79"/>
  <c r="K82"/>
  <c r="M82" s="1"/>
  <c r="K62"/>
  <c r="M62" s="1"/>
  <c r="J59"/>
  <c r="K87"/>
  <c r="M87" s="1"/>
  <c r="J84"/>
  <c r="M83"/>
  <c r="J98"/>
  <c r="K101"/>
  <c r="M101" s="1"/>
  <c r="J96"/>
  <c r="K99"/>
  <c r="M99" s="1"/>
  <c r="J155"/>
  <c r="K158"/>
  <c r="M158" s="1"/>
  <c r="K127"/>
  <c r="M127" s="1"/>
  <c r="J124"/>
  <c r="J151"/>
  <c r="K154"/>
  <c r="M154" s="1"/>
  <c r="K130"/>
  <c r="M130" s="1"/>
  <c r="J127"/>
  <c r="K149"/>
  <c r="M149" s="1"/>
  <c r="J146"/>
  <c r="J31"/>
  <c r="K34"/>
  <c r="M34" s="1"/>
  <c r="J159"/>
  <c r="K162"/>
  <c r="M162" s="1"/>
  <c r="K79"/>
  <c r="M79" s="1"/>
  <c r="J76"/>
  <c r="J89"/>
  <c r="K92"/>
  <c r="M92" s="1"/>
  <c r="K160"/>
  <c r="M160" s="1"/>
  <c r="J157"/>
  <c r="K55"/>
  <c r="M55" s="1"/>
  <c r="J52"/>
  <c r="L52" s="1"/>
  <c r="J91"/>
  <c r="K94"/>
  <c r="M94" s="1"/>
  <c r="J50"/>
  <c r="K53"/>
  <c r="M53" s="1"/>
  <c r="K69"/>
  <c r="M69" s="1"/>
  <c r="J66"/>
  <c r="J45"/>
  <c r="K48"/>
  <c r="M48" s="1"/>
  <c r="J78"/>
  <c r="K81"/>
  <c r="J57"/>
  <c r="K60"/>
  <c r="M60" s="1"/>
  <c r="K50"/>
  <c r="M50" s="1"/>
  <c r="J47"/>
  <c r="J48"/>
  <c r="K51"/>
  <c r="K161"/>
  <c r="M161" s="1"/>
  <c r="J158"/>
  <c r="K112"/>
  <c r="M112" s="1"/>
  <c r="J109"/>
  <c r="M108"/>
  <c r="J92"/>
  <c r="K95"/>
  <c r="J19"/>
  <c r="K22"/>
  <c r="M22" s="1"/>
  <c r="J56"/>
  <c r="K59"/>
  <c r="M59" s="1"/>
  <c r="J18"/>
  <c r="L18" s="1"/>
  <c r="K21"/>
  <c r="M21" s="1"/>
  <c r="AD15"/>
  <c r="AE15" s="1"/>
  <c r="AD11"/>
  <c r="AE11" s="1"/>
  <c r="AD34"/>
  <c r="AE34" s="1"/>
  <c r="AD24"/>
  <c r="AE24" s="1"/>
  <c r="AD17"/>
  <c r="AE17" s="1"/>
  <c r="AD39"/>
  <c r="AE39" s="1"/>
  <c r="AD44"/>
  <c r="AE44" s="1"/>
  <c r="AD27"/>
  <c r="AE27" s="1"/>
  <c r="AD19"/>
  <c r="AE19" s="1"/>
  <c r="AD46"/>
  <c r="AE46" s="1"/>
  <c r="AD37"/>
  <c r="AE37" s="1"/>
  <c r="AD50"/>
  <c r="AE50" s="1"/>
  <c r="AD41"/>
  <c r="AE41" s="1"/>
  <c r="AD12"/>
  <c r="AE12" s="1"/>
  <c r="K19"/>
  <c r="M19" s="1"/>
  <c r="AD25"/>
  <c r="AE25" s="1"/>
  <c r="AD22"/>
  <c r="AE22" s="1"/>
  <c r="AD43"/>
  <c r="AE43" s="1"/>
  <c r="AD52"/>
  <c r="AE52" s="1"/>
  <c r="AD14"/>
  <c r="AE14" s="1"/>
  <c r="J161"/>
  <c r="K27"/>
  <c r="M27" s="1"/>
  <c r="J24"/>
  <c r="J83"/>
  <c r="L83" s="1"/>
  <c r="K86"/>
  <c r="M86" s="1"/>
  <c r="K38"/>
  <c r="M38" s="1"/>
  <c r="J35"/>
  <c r="K150"/>
  <c r="M150" s="1"/>
  <c r="J147"/>
  <c r="J108"/>
  <c r="L108" s="1"/>
  <c r="K111"/>
  <c r="M111" s="1"/>
  <c r="J97"/>
  <c r="K100"/>
  <c r="M100" s="1"/>
  <c r="K115"/>
  <c r="M115" s="1"/>
  <c r="J112"/>
  <c r="K41"/>
  <c r="M41" s="1"/>
  <c r="J38"/>
  <c r="K116"/>
  <c r="M116" s="1"/>
  <c r="J113"/>
  <c r="K47"/>
  <c r="M47" s="1"/>
  <c r="J44"/>
  <c r="J85"/>
  <c r="L85" s="1"/>
  <c r="K88"/>
  <c r="M88" s="1"/>
  <c r="K103"/>
  <c r="M103" s="1"/>
  <c r="J100"/>
  <c r="J148"/>
  <c r="K151"/>
  <c r="M151" s="1"/>
  <c r="K76"/>
  <c r="M76" s="1"/>
  <c r="J73"/>
  <c r="J28"/>
  <c r="K31"/>
  <c r="M31" s="1"/>
  <c r="J55"/>
  <c r="K58"/>
  <c r="M58" s="1"/>
  <c r="K84"/>
  <c r="M84" s="1"/>
  <c r="J81"/>
  <c r="K42"/>
  <c r="M42" s="1"/>
  <c r="J39"/>
  <c r="K155"/>
  <c r="M155" s="1"/>
  <c r="J152"/>
  <c r="L152" s="1"/>
  <c r="J104"/>
  <c r="K107"/>
  <c r="M107" s="1"/>
  <c r="K139"/>
  <c r="M139" s="1"/>
  <c r="J136"/>
  <c r="L136" s="1"/>
  <c r="J32"/>
  <c r="K35"/>
  <c r="M35" s="1"/>
  <c r="K65"/>
  <c r="J62"/>
  <c r="J90"/>
  <c r="K93"/>
  <c r="L93" s="1"/>
  <c r="K49"/>
  <c r="J46"/>
  <c r="J88"/>
  <c r="K91"/>
  <c r="M91" s="1"/>
  <c r="J94"/>
  <c r="K97"/>
  <c r="M97" s="1"/>
  <c r="K24"/>
  <c r="J21"/>
  <c r="J142"/>
  <c r="K145"/>
  <c r="M145" s="1"/>
  <c r="K28"/>
  <c r="M28" s="1"/>
  <c r="J25"/>
  <c r="M24"/>
  <c r="J160"/>
  <c r="K163"/>
  <c r="M163" s="1"/>
  <c r="J63"/>
  <c r="K66"/>
  <c r="M66" s="1"/>
  <c r="K104"/>
  <c r="M104" s="1"/>
  <c r="J101"/>
  <c r="J145"/>
  <c r="K148"/>
  <c r="M148" s="1"/>
  <c r="M144"/>
  <c r="K138"/>
  <c r="M138" s="1"/>
  <c r="J135"/>
  <c r="J27"/>
  <c r="K30"/>
  <c r="M30" s="1"/>
  <c r="K121"/>
  <c r="M121" s="1"/>
  <c r="J118"/>
  <c r="J102"/>
  <c r="K105"/>
  <c r="K117"/>
  <c r="M117" s="1"/>
  <c r="J114"/>
  <c r="K143"/>
  <c r="M143" s="1"/>
  <c r="J140"/>
  <c r="L140" s="1"/>
  <c r="K54"/>
  <c r="M54" s="1"/>
  <c r="J51"/>
  <c r="J115"/>
  <c r="K118"/>
  <c r="M118" s="1"/>
  <c r="K98"/>
  <c r="M98" s="1"/>
  <c r="J95"/>
  <c r="K109"/>
  <c r="M109" s="1"/>
  <c r="J106"/>
  <c r="K123"/>
  <c r="M123" s="1"/>
  <c r="J120"/>
  <c r="J60"/>
  <c r="K63"/>
  <c r="M63" s="1"/>
  <c r="K64"/>
  <c r="M64" s="1"/>
  <c r="J61"/>
  <c r="J23"/>
  <c r="K26"/>
  <c r="M26" s="1"/>
  <c r="J54"/>
  <c r="K57"/>
  <c r="M57" s="1"/>
  <c r="K153"/>
  <c r="M153" s="1"/>
  <c r="J150"/>
  <c r="K29"/>
  <c r="M29" s="1"/>
  <c r="J26"/>
  <c r="K119"/>
  <c r="M119" s="1"/>
  <c r="J116"/>
  <c r="J53"/>
  <c r="K56"/>
  <c r="M56" s="1"/>
  <c r="M52"/>
  <c r="Z20"/>
  <c r="AG31" s="1"/>
  <c r="AD10"/>
  <c r="AE10" s="1"/>
  <c r="J126"/>
  <c r="L126" s="1"/>
  <c r="K129"/>
  <c r="M129" s="1"/>
  <c r="M125"/>
  <c r="J132"/>
  <c r="L132" s="1"/>
  <c r="K135"/>
  <c r="J30"/>
  <c r="K33"/>
  <c r="M33" s="1"/>
  <c r="J154"/>
  <c r="K157"/>
  <c r="M157" s="1"/>
  <c r="J86"/>
  <c r="K89"/>
  <c r="M89" s="1"/>
  <c r="K141"/>
  <c r="M141" s="1"/>
  <c r="J138"/>
  <c r="K102"/>
  <c r="M102" s="1"/>
  <c r="J99"/>
  <c r="K73"/>
  <c r="M73" s="1"/>
  <c r="J70"/>
  <c r="K142"/>
  <c r="M142" s="1"/>
  <c r="J139"/>
  <c r="L139" s="1"/>
  <c r="J72"/>
  <c r="K75"/>
  <c r="M75" s="1"/>
  <c r="K124"/>
  <c r="M124" s="1"/>
  <c r="J121"/>
  <c r="J71"/>
  <c r="K74"/>
  <c r="M74" s="1"/>
  <c r="J20"/>
  <c r="K23"/>
  <c r="M23" s="1"/>
  <c r="K39"/>
  <c r="M39" s="1"/>
  <c r="J36"/>
  <c r="J153"/>
  <c r="K156"/>
  <c r="L156" s="1"/>
  <c r="M152"/>
  <c r="J74"/>
  <c r="K77"/>
  <c r="M77" s="1"/>
  <c r="J67"/>
  <c r="L67" s="1"/>
  <c r="K70"/>
  <c r="M70" s="1"/>
  <c r="K110"/>
  <c r="M110" s="1"/>
  <c r="J107"/>
  <c r="J111"/>
  <c r="K114"/>
  <c r="M114" s="1"/>
  <c r="J110"/>
  <c r="K113"/>
  <c r="J75"/>
  <c r="K78"/>
  <c r="M78" s="1"/>
  <c r="K25"/>
  <c r="M25" s="1"/>
  <c r="J22"/>
  <c r="L22" s="1"/>
  <c r="AD51"/>
  <c r="AE51" s="1"/>
  <c r="AD30"/>
  <c r="AE30" s="1"/>
  <c r="AD28"/>
  <c r="AE28" s="1"/>
  <c r="AD13"/>
  <c r="AE13" s="1"/>
  <c r="AD32"/>
  <c r="AE32" s="1"/>
  <c r="AD36"/>
  <c r="AE36" s="1"/>
  <c r="AD42"/>
  <c r="AE42" s="1"/>
  <c r="AD35"/>
  <c r="AE35" s="1"/>
  <c r="AD49"/>
  <c r="AE49" s="1"/>
  <c r="AD29"/>
  <c r="AE29" s="1"/>
  <c r="AD33"/>
  <c r="AE33" s="1"/>
  <c r="AD47"/>
  <c r="AE47" s="1"/>
  <c r="AD20"/>
  <c r="AE20" s="1"/>
  <c r="AD23"/>
  <c r="AE23" s="1"/>
  <c r="AD48"/>
  <c r="AE48" s="1"/>
  <c r="AD45"/>
  <c r="AE45" s="1"/>
  <c r="AD16"/>
  <c r="AE16" s="1"/>
  <c r="AD21"/>
  <c r="AE21" s="1"/>
  <c r="J162"/>
  <c r="K20"/>
  <c r="M20" s="1"/>
  <c r="AD26"/>
  <c r="AE26" s="1"/>
  <c r="B216" i="1" l="1"/>
  <c r="L162" i="4"/>
  <c r="L154"/>
  <c r="L101"/>
  <c r="L159"/>
  <c r="L96"/>
  <c r="L116"/>
  <c r="L94"/>
  <c r="L62"/>
  <c r="L112"/>
  <c r="L158"/>
  <c r="L144"/>
  <c r="L133"/>
  <c r="L80"/>
  <c r="L71"/>
  <c r="L88"/>
  <c r="L113"/>
  <c r="L86"/>
  <c r="AK38"/>
  <c r="AJ38" s="1"/>
  <c r="L121"/>
  <c r="L72"/>
  <c r="L138"/>
  <c r="L53"/>
  <c r="L61"/>
  <c r="L60"/>
  <c r="L46"/>
  <c r="L65"/>
  <c r="L32"/>
  <c r="L44"/>
  <c r="L111"/>
  <c r="L30"/>
  <c r="L27"/>
  <c r="L160"/>
  <c r="L21"/>
  <c r="L55"/>
  <c r="L161"/>
  <c r="L38"/>
  <c r="L26"/>
  <c r="S42"/>
  <c r="R42" s="1"/>
  <c r="L153"/>
  <c r="L36"/>
  <c r="L135"/>
  <c r="L150"/>
  <c r="L120"/>
  <c r="L106"/>
  <c r="L115"/>
  <c r="L105"/>
  <c r="L49"/>
  <c r="L90"/>
  <c r="L59"/>
  <c r="L45"/>
  <c r="L146"/>
  <c r="L43"/>
  <c r="S28"/>
  <c r="R28" s="1"/>
  <c r="S59"/>
  <c r="R59" s="1"/>
  <c r="L54"/>
  <c r="L100"/>
  <c r="L48"/>
  <c r="L131"/>
  <c r="L70"/>
  <c r="L118"/>
  <c r="L127"/>
  <c r="L92"/>
  <c r="S32"/>
  <c r="R32" s="1"/>
  <c r="S33"/>
  <c r="R33" s="1"/>
  <c r="S87"/>
  <c r="R87" s="1"/>
  <c r="AK21"/>
  <c r="AJ21" s="1"/>
  <c r="AK24"/>
  <c r="AJ24" s="1"/>
  <c r="AK26"/>
  <c r="AJ26" s="1"/>
  <c r="AK50"/>
  <c r="AJ50" s="1"/>
  <c r="AK32"/>
  <c r="AJ32" s="1"/>
  <c r="AK39"/>
  <c r="AJ39" s="1"/>
  <c r="AK16"/>
  <c r="AJ16" s="1"/>
  <c r="L110"/>
  <c r="M105"/>
  <c r="S105" s="1"/>
  <c r="R105" s="1"/>
  <c r="S57"/>
  <c r="R57" s="1"/>
  <c r="S124"/>
  <c r="R124" s="1"/>
  <c r="S148"/>
  <c r="R148" s="1"/>
  <c r="M93"/>
  <c r="S90" s="1"/>
  <c r="R90" s="1"/>
  <c r="L19"/>
  <c r="L125"/>
  <c r="L137"/>
  <c r="S35"/>
  <c r="R35" s="1"/>
  <c r="S146"/>
  <c r="R146" s="1"/>
  <c r="S120"/>
  <c r="R120" s="1"/>
  <c r="S26"/>
  <c r="R26" s="1"/>
  <c r="S77"/>
  <c r="R77" s="1"/>
  <c r="S127"/>
  <c r="R127" s="1"/>
  <c r="S145"/>
  <c r="R145" s="1"/>
  <c r="S144"/>
  <c r="R144" s="1"/>
  <c r="S126"/>
  <c r="R126" s="1"/>
  <c r="S31"/>
  <c r="R31" s="1"/>
  <c r="S100"/>
  <c r="R100" s="1"/>
  <c r="S45"/>
  <c r="R45" s="1"/>
  <c r="S119"/>
  <c r="R119" s="1"/>
  <c r="S131"/>
  <c r="R131" s="1"/>
  <c r="S143"/>
  <c r="R143" s="1"/>
  <c r="S44"/>
  <c r="R44" s="1"/>
  <c r="S130"/>
  <c r="R130" s="1"/>
  <c r="S43"/>
  <c r="R43" s="1"/>
  <c r="AK48"/>
  <c r="AJ48" s="1"/>
  <c r="S118"/>
  <c r="R118" s="1"/>
  <c r="S60"/>
  <c r="R60" s="1"/>
  <c r="S23"/>
  <c r="R23" s="1"/>
  <c r="AK33"/>
  <c r="AJ33" s="1"/>
  <c r="S109"/>
  <c r="R109" s="1"/>
  <c r="AK29"/>
  <c r="AJ29" s="1"/>
  <c r="AK19"/>
  <c r="AJ19" s="1"/>
  <c r="AK23"/>
  <c r="AJ23" s="1"/>
  <c r="AK36"/>
  <c r="AJ36" s="1"/>
  <c r="AK45"/>
  <c r="AJ45" s="1"/>
  <c r="AK35"/>
  <c r="AJ35" s="1"/>
  <c r="AK31"/>
  <c r="AJ31" s="1"/>
  <c r="L75"/>
  <c r="S73"/>
  <c r="R73" s="1"/>
  <c r="S76"/>
  <c r="R76" s="1"/>
  <c r="L74"/>
  <c r="S38"/>
  <c r="R38" s="1"/>
  <c r="L20"/>
  <c r="S74"/>
  <c r="R74" s="1"/>
  <c r="S72"/>
  <c r="R72" s="1"/>
  <c r="S128"/>
  <c r="R128" s="1"/>
  <c r="S152"/>
  <c r="R152" s="1"/>
  <c r="S29"/>
  <c r="R29" s="1"/>
  <c r="S121"/>
  <c r="R121" s="1"/>
  <c r="M113"/>
  <c r="S116" s="1"/>
  <c r="R116" s="1"/>
  <c r="S147"/>
  <c r="R147" s="1"/>
  <c r="L145"/>
  <c r="L63"/>
  <c r="L25"/>
  <c r="L142"/>
  <c r="L35"/>
  <c r="M135"/>
  <c r="S138" s="1"/>
  <c r="R138" s="1"/>
  <c r="L107"/>
  <c r="L39"/>
  <c r="S75"/>
  <c r="R75" s="1"/>
  <c r="S91"/>
  <c r="R91" s="1"/>
  <c r="S40"/>
  <c r="R40" s="1"/>
  <c r="S99"/>
  <c r="R99" s="1"/>
  <c r="L97"/>
  <c r="S149"/>
  <c r="R149" s="1"/>
  <c r="L24"/>
  <c r="AK25"/>
  <c r="AJ25" s="1"/>
  <c r="S22"/>
  <c r="R22" s="1"/>
  <c r="AK44"/>
  <c r="AJ44" s="1"/>
  <c r="L163"/>
  <c r="AK49"/>
  <c r="AJ49" s="1"/>
  <c r="AK30"/>
  <c r="AJ30" s="1"/>
  <c r="AK42"/>
  <c r="AJ42" s="1"/>
  <c r="AK20"/>
  <c r="AJ20" s="1"/>
  <c r="AK37"/>
  <c r="AJ37" s="1"/>
  <c r="AK18"/>
  <c r="AJ18" s="1"/>
  <c r="S25"/>
  <c r="R25" s="1"/>
  <c r="L109"/>
  <c r="L51"/>
  <c r="L57"/>
  <c r="L81"/>
  <c r="L66"/>
  <c r="M49"/>
  <c r="L50"/>
  <c r="M51"/>
  <c r="S54" s="1"/>
  <c r="R54" s="1"/>
  <c r="L157"/>
  <c r="S37"/>
  <c r="R37" s="1"/>
  <c r="L155"/>
  <c r="L99"/>
  <c r="L98"/>
  <c r="L84"/>
  <c r="L79"/>
  <c r="S140"/>
  <c r="R140" s="1"/>
  <c r="L143"/>
  <c r="S139"/>
  <c r="R139" s="1"/>
  <c r="L87"/>
  <c r="L117"/>
  <c r="L129"/>
  <c r="L58"/>
  <c r="S70"/>
  <c r="R70" s="1"/>
  <c r="S125"/>
  <c r="R125" s="1"/>
  <c r="L123"/>
  <c r="L130"/>
  <c r="L103"/>
  <c r="L64"/>
  <c r="L128"/>
  <c r="S88"/>
  <c r="R88" s="1"/>
  <c r="L41"/>
  <c r="AP9"/>
  <c r="AP7"/>
  <c r="AP5"/>
  <c r="AP3"/>
  <c r="AK8"/>
  <c r="AJ8" s="1"/>
  <c r="AK11"/>
  <c r="AJ11" s="1"/>
  <c r="AK13"/>
  <c r="AJ13" s="1"/>
  <c r="AK9"/>
  <c r="AJ9" s="1"/>
  <c r="AK10"/>
  <c r="AJ10" s="1"/>
  <c r="AK12"/>
  <c r="AJ12" s="1"/>
  <c r="Z23"/>
  <c r="AP10"/>
  <c r="AP8"/>
  <c r="AP6"/>
  <c r="AP4"/>
  <c r="AP2"/>
  <c r="S19"/>
  <c r="R19" s="1"/>
  <c r="S18"/>
  <c r="R18" s="1"/>
  <c r="S20"/>
  <c r="R20" s="1"/>
  <c r="S21"/>
  <c r="R21" s="1"/>
  <c r="AK34"/>
  <c r="AJ34" s="1"/>
  <c r="S112"/>
  <c r="R112" s="1"/>
  <c r="S117"/>
  <c r="R117" s="1"/>
  <c r="S123"/>
  <c r="R123" s="1"/>
  <c r="S141"/>
  <c r="R141" s="1"/>
  <c r="S101"/>
  <c r="R101" s="1"/>
  <c r="S36"/>
  <c r="R36" s="1"/>
  <c r="S55"/>
  <c r="R55" s="1"/>
  <c r="S56"/>
  <c r="R56" s="1"/>
  <c r="L23"/>
  <c r="S122"/>
  <c r="R122" s="1"/>
  <c r="S142"/>
  <c r="R142" s="1"/>
  <c r="L114"/>
  <c r="S104"/>
  <c r="R104" s="1"/>
  <c r="L102"/>
  <c r="S137"/>
  <c r="R137" s="1"/>
  <c r="S151"/>
  <c r="R151" s="1"/>
  <c r="S103"/>
  <c r="R103" s="1"/>
  <c r="S69"/>
  <c r="R69" s="1"/>
  <c r="S27"/>
  <c r="R27" s="1"/>
  <c r="S34"/>
  <c r="R34" s="1"/>
  <c r="S106"/>
  <c r="R106" s="1"/>
  <c r="L104"/>
  <c r="S41"/>
  <c r="R41" s="1"/>
  <c r="S61"/>
  <c r="R61" s="1"/>
  <c r="S30"/>
  <c r="R30" s="1"/>
  <c r="L28"/>
  <c r="L73"/>
  <c r="S150"/>
  <c r="R150" s="1"/>
  <c r="L148"/>
  <c r="S115"/>
  <c r="R115" s="1"/>
  <c r="S114"/>
  <c r="R114" s="1"/>
  <c r="S110"/>
  <c r="R110" s="1"/>
  <c r="S89"/>
  <c r="R89" s="1"/>
  <c r="AK17"/>
  <c r="AJ17" s="1"/>
  <c r="AK46"/>
  <c r="AJ46" s="1"/>
  <c r="AK28"/>
  <c r="AJ28" s="1"/>
  <c r="AK15"/>
  <c r="AJ15" s="1"/>
  <c r="AK40"/>
  <c r="AJ40" s="1"/>
  <c r="AK22"/>
  <c r="AJ22" s="1"/>
  <c r="AK47"/>
  <c r="AJ47" s="1"/>
  <c r="AK43"/>
  <c r="AJ43" s="1"/>
  <c r="AK27"/>
  <c r="AJ27" s="1"/>
  <c r="AK14"/>
  <c r="AJ14" s="1"/>
  <c r="AK41"/>
  <c r="AJ41" s="1"/>
  <c r="S24"/>
  <c r="R24" s="1"/>
  <c r="S58"/>
  <c r="R58" s="1"/>
  <c r="L56"/>
  <c r="L95"/>
  <c r="S111"/>
  <c r="R111" s="1"/>
  <c r="L47"/>
  <c r="L78"/>
  <c r="M65"/>
  <c r="S68" s="1"/>
  <c r="R68" s="1"/>
  <c r="L91"/>
  <c r="M156"/>
  <c r="S155" s="1"/>
  <c r="R155" s="1"/>
  <c r="L89"/>
  <c r="L76"/>
  <c r="L31"/>
  <c r="L151"/>
  <c r="L124"/>
  <c r="M95"/>
  <c r="S98" s="1"/>
  <c r="R98" s="1"/>
  <c r="S86"/>
  <c r="R86" s="1"/>
  <c r="S85"/>
  <c r="R85" s="1"/>
  <c r="S136"/>
  <c r="R136" s="1"/>
  <c r="L147"/>
  <c r="L42"/>
  <c r="L29"/>
  <c r="S135"/>
  <c r="R135" s="1"/>
  <c r="L149"/>
  <c r="S39"/>
  <c r="R39" s="1"/>
  <c r="L77"/>
  <c r="L141"/>
  <c r="S129"/>
  <c r="R129" s="1"/>
  <c r="L34"/>
  <c r="L69"/>
  <c r="L33"/>
  <c r="M81"/>
  <c r="S84" s="1"/>
  <c r="R84" s="1"/>
  <c r="L82"/>
  <c r="S71"/>
  <c r="R71" s="1"/>
  <c r="L40"/>
  <c r="L119"/>
  <c r="B217" i="1" l="1"/>
  <c r="S134" i="4"/>
  <c r="R134" s="1"/>
  <c r="S102"/>
  <c r="R102" s="1"/>
  <c r="S108"/>
  <c r="R108" s="1"/>
  <c r="S107"/>
  <c r="R107" s="1"/>
  <c r="S48"/>
  <c r="R48" s="1"/>
  <c r="AG22"/>
  <c r="AG24"/>
  <c r="AG18"/>
  <c r="AG8"/>
  <c r="S51"/>
  <c r="R51" s="1"/>
  <c r="AG10"/>
  <c r="AG29"/>
  <c r="S63"/>
  <c r="R63" s="1"/>
  <c r="X5"/>
  <c r="X6"/>
  <c r="X7"/>
  <c r="X8"/>
  <c r="X9"/>
  <c r="S93"/>
  <c r="R93" s="1"/>
  <c r="S96"/>
  <c r="R96" s="1"/>
  <c r="S97"/>
  <c r="R97" s="1"/>
  <c r="S66"/>
  <c r="R66" s="1"/>
  <c r="X10"/>
  <c r="X2"/>
  <c r="X3"/>
  <c r="X4"/>
  <c r="F23"/>
  <c r="AG14"/>
  <c r="AG20"/>
  <c r="S49"/>
  <c r="R49" s="1"/>
  <c r="S154"/>
  <c r="R154" s="1"/>
  <c r="S64"/>
  <c r="R64" s="1"/>
  <c r="S62"/>
  <c r="R62" s="1"/>
  <c r="S156"/>
  <c r="R156" s="1"/>
  <c r="S133"/>
  <c r="R133" s="1"/>
  <c r="S158"/>
  <c r="R158" s="1"/>
  <c r="S81"/>
  <c r="R81" s="1"/>
  <c r="S79"/>
  <c r="R79" s="1"/>
  <c r="S67"/>
  <c r="R67" s="1"/>
  <c r="S113"/>
  <c r="R113" s="1"/>
  <c r="AG12"/>
  <c r="AG16"/>
  <c r="S83"/>
  <c r="R83" s="1"/>
  <c r="S157"/>
  <c r="R157" s="1"/>
  <c r="S95"/>
  <c r="R95" s="1"/>
  <c r="S52"/>
  <c r="R52" s="1"/>
  <c r="S47"/>
  <c r="R47" s="1"/>
  <c r="S46"/>
  <c r="R46" s="1"/>
  <c r="S65"/>
  <c r="R65" s="1"/>
  <c r="S53"/>
  <c r="R53" s="1"/>
  <c r="S92"/>
  <c r="R92" s="1"/>
  <c r="S82"/>
  <c r="R82" s="1"/>
  <c r="S153"/>
  <c r="R153" s="1"/>
  <c r="S50"/>
  <c r="R50" s="1"/>
  <c r="S94"/>
  <c r="R94" s="1"/>
  <c r="S78"/>
  <c r="R78" s="1"/>
  <c r="S80"/>
  <c r="R80" s="1"/>
  <c r="S132"/>
  <c r="R132" s="1"/>
  <c r="B218" i="1" l="1"/>
  <c r="O8" i="4"/>
  <c r="O16"/>
  <c r="O22"/>
  <c r="O10"/>
  <c r="O12"/>
  <c r="AG27"/>
  <c r="O24"/>
  <c r="O29"/>
  <c r="O20"/>
  <c r="O18"/>
  <c r="AH10"/>
  <c r="AH8"/>
  <c r="AH22"/>
  <c r="AH18"/>
  <c r="AH24"/>
  <c r="AH14"/>
  <c r="AH16"/>
  <c r="AH12"/>
  <c r="AH20"/>
  <c r="O14"/>
  <c r="B219" i="1" l="1"/>
  <c r="O27" i="4"/>
  <c r="AH26"/>
  <c r="B220" i="1" l="1"/>
  <c r="P16" i="4"/>
  <c r="P22"/>
  <c r="P24"/>
  <c r="P20"/>
  <c r="P12"/>
  <c r="P10"/>
  <c r="P18"/>
  <c r="P8"/>
  <c r="P14"/>
  <c r="B221" i="1" l="1"/>
  <c r="P26" i="4"/>
  <c r="B222" i="1" l="1"/>
  <c r="B223" l="1"/>
  <c r="B224" l="1"/>
  <c r="B225" l="1"/>
  <c r="B226" l="1"/>
  <c r="B227" l="1"/>
  <c r="B228" l="1"/>
  <c r="B229" l="1"/>
  <c r="B230" l="1"/>
  <c r="B231" l="1"/>
  <c r="B232" l="1"/>
  <c r="B233" l="1"/>
  <c r="B234" l="1"/>
  <c r="B235" l="1"/>
  <c r="B236" l="1"/>
  <c r="B237" l="1"/>
  <c r="B238" l="1"/>
  <c r="B239" l="1"/>
  <c r="B240" l="1"/>
  <c r="B241" l="1"/>
  <c r="B242" l="1"/>
  <c r="B243" l="1"/>
  <c r="B244" l="1"/>
  <c r="B245" l="1"/>
  <c r="B246" l="1"/>
  <c r="B247" l="1"/>
  <c r="B248" l="1"/>
  <c r="B249" l="1"/>
  <c r="B250" l="1"/>
  <c r="B251" l="1"/>
  <c r="B252" l="1"/>
  <c r="B253" l="1"/>
  <c r="B254" l="1"/>
  <c r="B255" l="1"/>
  <c r="B256" l="1"/>
  <c r="B257" l="1"/>
  <c r="B258" l="1"/>
  <c r="B259" l="1"/>
  <c r="B260" l="1"/>
  <c r="B261" l="1"/>
  <c r="B262" l="1"/>
  <c r="B263" l="1"/>
  <c r="B264" l="1"/>
  <c r="B265" l="1"/>
  <c r="B266" l="1"/>
  <c r="B267" l="1"/>
  <c r="B268" l="1"/>
  <c r="B269" l="1"/>
  <c r="B270" l="1"/>
  <c r="B271" l="1"/>
  <c r="B272" l="1"/>
  <c r="B273" l="1"/>
  <c r="B274" l="1"/>
  <c r="B275" l="1"/>
  <c r="B276" l="1"/>
  <c r="B277" l="1"/>
  <c r="B278" l="1"/>
  <c r="B279" l="1"/>
  <c r="B280" l="1"/>
  <c r="B281" l="1"/>
  <c r="B282" l="1"/>
  <c r="B283" l="1"/>
  <c r="B284" l="1"/>
  <c r="B285" l="1"/>
  <c r="B286" l="1"/>
  <c r="B287" l="1"/>
  <c r="B288" l="1"/>
  <c r="B289" l="1"/>
  <c r="B290" l="1"/>
  <c r="B291" l="1"/>
  <c r="B292" l="1"/>
  <c r="B293" l="1"/>
  <c r="B294" l="1"/>
  <c r="B295" l="1"/>
  <c r="B296" l="1"/>
  <c r="B297" l="1"/>
  <c r="B298" l="1"/>
  <c r="B299" l="1"/>
  <c r="B300" l="1"/>
  <c r="B301" l="1"/>
</calcChain>
</file>

<file path=xl/sharedStrings.xml><?xml version="1.0" encoding="utf-8"?>
<sst xmlns="http://schemas.openxmlformats.org/spreadsheetml/2006/main" count="213" uniqueCount="158">
  <si>
    <t>Date</t>
  </si>
  <si>
    <t>Dec. Date</t>
  </si>
  <si>
    <t>Abc_P_Fin</t>
  </si>
  <si>
    <t>Year</t>
  </si>
  <si>
    <t>Pers_Fin</t>
  </si>
  <si>
    <t>Bin Notes</t>
  </si>
  <si>
    <t>Begin Bin</t>
  </si>
  <si>
    <t>Bin Avr</t>
  </si>
  <si>
    <t>TDP Principle</t>
  </si>
  <si>
    <t>% Dist</t>
  </si>
  <si>
    <t>7-Cell Max</t>
  </si>
  <si>
    <t>Δt</t>
  </si>
  <si>
    <t>HISTOGRAM:</t>
  </si>
  <si>
    <t>Distribution</t>
  </si>
  <si>
    <t>of peaks for</t>
  </si>
  <si>
    <t>Gaps in the</t>
  </si>
  <si>
    <t>data limit this</t>
  </si>
  <si>
    <t>Cell 1</t>
  </si>
  <si>
    <t>Cell 2</t>
  </si>
  <si>
    <t>Least Sq:</t>
  </si>
  <si>
    <t>Slope</t>
  </si>
  <si>
    <t>Cell 3</t>
  </si>
  <si>
    <t>Intercept</t>
  </si>
  <si>
    <t>Cell 4</t>
  </si>
  <si>
    <t>Cell 5</t>
  </si>
  <si>
    <t># Interpolated</t>
  </si>
  <si>
    <t>Cell 6</t>
  </si>
  <si>
    <t>Observations</t>
  </si>
  <si>
    <t>Cell 7</t>
  </si>
  <si>
    <t>Cell 8</t>
  </si>
  <si>
    <t>BP Observ</t>
  </si>
  <si>
    <t>Cell 9</t>
  </si>
  <si>
    <t>TPD Test Count</t>
  </si>
  <si>
    <t>Total # Peaks</t>
  </si>
  <si>
    <t>Total # Cycles</t>
  </si>
  <si>
    <t>28.68-day bins</t>
  </si>
  <si>
    <t>28-Center</t>
  </si>
  <si>
    <t>258-Avr</t>
  </si>
  <si>
    <t>258 BP</t>
  </si>
  <si>
    <t>TS to year</t>
  </si>
  <si>
    <t>258-day cycle</t>
  </si>
  <si>
    <t>Cell_258</t>
  </si>
  <si>
    <t>Peak_258</t>
  </si>
  <si>
    <t>9.56-day bins</t>
  </si>
  <si>
    <t>9-Center</t>
  </si>
  <si>
    <t>86-Avr</t>
  </si>
  <si>
    <t>258 Model</t>
  </si>
  <si>
    <t>Cycles</t>
  </si>
  <si>
    <t>Correlations</t>
  </si>
  <si>
    <t>Cell_86</t>
  </si>
  <si>
    <t>Peak_86</t>
  </si>
  <si>
    <t>86 Model</t>
  </si>
  <si>
    <t>Lag (yrs)</t>
  </si>
  <si>
    <t>99%</t>
  </si>
  <si>
    <t>1-9 BP</t>
  </si>
  <si>
    <t>16 cycles</t>
  </si>
  <si>
    <t>from 2006.133</t>
  </si>
  <si>
    <t>Cells</t>
  </si>
  <si>
    <t>from 2006.342</t>
  </si>
  <si>
    <t>28 Avr</t>
  </si>
  <si>
    <t>3-9 BP</t>
  </si>
  <si>
    <t>to 2009.852</t>
  </si>
  <si>
    <t>18 to 160</t>
  </si>
  <si>
    <t>10 to 53</t>
  </si>
  <si>
    <t>5 cycles</t>
  </si>
  <si>
    <t>to 2009.721</t>
  </si>
  <si>
    <t>60%</t>
  </si>
  <si>
    <t>ABC News: PFI, [2009].</t>
  </si>
  <si>
    <t>Personal Finance Index,</t>
  </si>
  <si>
    <t>Personal Finance Component.</t>
  </si>
  <si>
    <t>ABC News, The Polling Unit.</t>
  </si>
  <si>
    <t>http://abcnews.go.com/PollingUnit/abc-news-poll-consumer-confidence/</t>
  </si>
  <si>
    <t>Table E22.1.1 – Information about the Personal Finance Time-Series.</t>
  </si>
  <si>
    <t>Description</t>
  </si>
  <si>
    <t>Details for this Time-Series</t>
  </si>
  <si>
    <t>Data Source</t>
  </si>
  <si>
    <t>Brief description of the data</t>
  </si>
  <si>
    <t>A weekly survey of consumers’ personal financial situation.</t>
  </si>
  <si>
    <t>Abbreviated reference</t>
  </si>
  <si>
    <t>ABC: PFI, 2009</t>
  </si>
  <si>
    <t>Details about the data source</t>
  </si>
  <si>
    <t>Weekly survey conducted by ABC News &amp; the Washington Post.</t>
  </si>
  <si>
    <t>Original Time-Series</t>
  </si>
  <si>
    <t>Beginning time</t>
  </si>
  <si>
    <t>Ending time</t>
  </si>
  <si>
    <t>No. of samples (observations)</t>
  </si>
  <si>
    <t>Estimated ages: Mean error</t>
  </si>
  <si>
    <t>No age error</t>
  </si>
  <si>
    <t>Estimated ages: Minimum error</t>
  </si>
  <si>
    <t>Estimated ages: Maximum error</t>
  </si>
  <si>
    <t>Table E22.2.1 – Personal Finance Index: Data Preparation.</t>
  </si>
  <si>
    <t>Preparation Summary</t>
  </si>
  <si>
    <t>Test # 1</t>
  </si>
  <si>
    <t>Test # 2</t>
  </si>
  <si>
    <t>Data Preparation Steps</t>
  </si>
  <si>
    <t>86.1-day</t>
  </si>
  <si>
    <t>258-day</t>
  </si>
  <si>
    <t>Bin Sizes for Histogram</t>
  </si>
  <si>
    <t>9.57-day</t>
  </si>
  <si>
    <t>28.7-day</t>
  </si>
  <si>
    <t>Detrending Method</t>
  </si>
  <si>
    <t>BP filter</t>
  </si>
  <si>
    <t>Band-Pass Filter Used</t>
  </si>
  <si>
    <t>1-9 cell</t>
  </si>
  <si>
    <t>Moving Avr. Indentation</t>
  </si>
  <si>
    <t>4 cell</t>
  </si>
  <si>
    <t>Empty Bins Interpolated</t>
  </si>
  <si>
    <t>Beginning Time of Test</t>
  </si>
  <si>
    <t>Ending Time of Test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</si>
  <si>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</si>
  <si>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</si>
  <si>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</si>
  <si>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</si>
  <si>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</si>
  <si>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</si>
  <si>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</si>
  <si>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</si>
  <si>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</si>
  <si>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</si>
  <si>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</si>
  <si>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</si>
  <si>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</si>
  <si>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</si>
  <si>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</si>
  <si>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</si>
  <si>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E22.3.1 – Results from Personal Finance Index Tests.</t>
  </si>
  <si>
    <t>Test #2</t>
  </si>
  <si>
    <t>Least Squares Tests TestPreparation Steps</t>
  </si>
  <si>
    <t>Stat. Signif. from p-value</t>
  </si>
  <si>
    <t>N.S.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</si>
  <si>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</si>
  <si>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</si>
  <si>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</si>
  <si>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102.4-day</t>
  </si>
  <si>
    <t>101.9-day</t>
  </si>
  <si>
    <t>p-value</t>
  </si>
  <si>
    <t>Secondary Wavelength</t>
  </si>
  <si>
    <t>84.04-day</t>
  </si>
  <si>
    <t>84.69-day</t>
  </si>
  <si>
    <t>Smoothed Periodogram</t>
  </si>
  <si>
    <t>89.11-day</t>
  </si>
  <si>
    <t>89.13-day</t>
  </si>
  <si>
    <t>Confidence Level</t>
  </si>
  <si>
    <t>---</t>
  </si>
  <si>
    <t>Correlation &amp; Lag Tests</t>
  </si>
  <si>
    <t>Correlation with lag</t>
  </si>
  <si>
    <t xml:space="preserve">Offset used with Model </t>
  </si>
  <si>
    <t>0.0373-yr</t>
  </si>
  <si>
    <t>-.5195-yr</t>
  </si>
  <si>
    <t>File Name</t>
  </si>
  <si>
    <t>Input data</t>
  </si>
  <si>
    <t>used in</t>
  </si>
  <si>
    <t>periodogram</t>
  </si>
  <si>
    <t>scripts.</t>
  </si>
  <si>
    <t>Pers_Fin_a_86-day.txt</t>
  </si>
  <si>
    <t>Pers_Fin_b_258-day.txt</t>
  </si>
  <si>
    <t>Periodogram for 86.1-day test.</t>
  </si>
  <si>
    <t>Periodogram for 258-day test.</t>
  </si>
</sst>
</file>

<file path=xl/styles.xml><?xml version="1.0" encoding="utf-8"?>
<styleSheet xmlns="http://schemas.openxmlformats.org/spreadsheetml/2006/main">
  <numFmts count="6">
    <numFmt numFmtId="164" formatCode="yyyy\-mm\-dd"/>
    <numFmt numFmtId="165" formatCode="0.00000"/>
    <numFmt numFmtId="166" formatCode="0.000"/>
    <numFmt numFmtId="167" formatCode="0.0000000"/>
    <numFmt numFmtId="168" formatCode="0.0%"/>
    <numFmt numFmtId="169" formatCode="0.0000"/>
  </numFmts>
  <fonts count="41">
    <font>
      <sz val="10"/>
      <name val="Arial"/>
      <family val="2"/>
    </font>
    <font>
      <sz val="11"/>
      <color theme="1"/>
      <name val="Courier New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9"/>
      <name val="Genev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name val="Geneva"/>
    </font>
    <font>
      <sz val="10"/>
      <name val="Geneva"/>
    </font>
    <font>
      <sz val="12"/>
      <name val="宋体"/>
    </font>
    <font>
      <sz val="10"/>
      <name val="Helv"/>
    </font>
    <font>
      <sz val="10"/>
      <name val="Helvetica-Narrow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68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1" fillId="0" borderId="0"/>
    <xf numFmtId="0" fontId="24" fillId="0" borderId="0"/>
    <xf numFmtId="0" fontId="5" fillId="0" borderId="0"/>
    <xf numFmtId="0" fontId="26" fillId="0" borderId="0"/>
    <xf numFmtId="0" fontId="26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22" fillId="0" borderId="0"/>
    <xf numFmtId="0" fontId="22" fillId="0" borderId="0"/>
    <xf numFmtId="0" fontId="5" fillId="0" borderId="0"/>
    <xf numFmtId="0" fontId="5" fillId="0" borderId="0"/>
    <xf numFmtId="0" fontId="28" fillId="0" borderId="0"/>
    <xf numFmtId="0" fontId="26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4" fillId="0" borderId="0"/>
    <xf numFmtId="0" fontId="26" fillId="0" borderId="0"/>
    <xf numFmtId="0" fontId="22" fillId="0" borderId="0"/>
    <xf numFmtId="0" fontId="5" fillId="0" borderId="0"/>
    <xf numFmtId="0" fontId="30" fillId="0" borderId="0"/>
    <xf numFmtId="0" fontId="5" fillId="0" borderId="0"/>
    <xf numFmtId="0" fontId="22" fillId="0" borderId="0"/>
    <xf numFmtId="0" fontId="27" fillId="0" borderId="0"/>
    <xf numFmtId="0" fontId="5" fillId="0" borderId="0"/>
    <xf numFmtId="0" fontId="22" fillId="0" borderId="0"/>
    <xf numFmtId="0" fontId="1" fillId="0" borderId="0"/>
    <xf numFmtId="0" fontId="29" fillId="0" borderId="0"/>
    <xf numFmtId="0" fontId="1" fillId="0" borderId="0"/>
    <xf numFmtId="0" fontId="22" fillId="0" borderId="0"/>
    <xf numFmtId="0" fontId="5" fillId="0" borderId="0"/>
    <xf numFmtId="0" fontId="22" fillId="0" borderId="0"/>
    <xf numFmtId="0" fontId="1" fillId="0" borderId="0"/>
    <xf numFmtId="0" fontId="22" fillId="0" borderId="0"/>
    <xf numFmtId="0" fontId="5" fillId="0" borderId="0"/>
    <xf numFmtId="0" fontId="1" fillId="0" borderId="0"/>
    <xf numFmtId="0" fontId="22" fillId="0" borderId="0"/>
    <xf numFmtId="0" fontId="5" fillId="0" borderId="0"/>
    <xf numFmtId="0" fontId="2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1" fillId="0" borderId="0"/>
    <xf numFmtId="0" fontId="5" fillId="0" borderId="0"/>
    <xf numFmtId="0" fontId="1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5" fillId="0" borderId="0"/>
    <xf numFmtId="0" fontId="1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1" fillId="0" borderId="0"/>
    <xf numFmtId="0" fontId="5" fillId="0" borderId="0"/>
    <xf numFmtId="0" fontId="22" fillId="0" borderId="0"/>
    <xf numFmtId="0" fontId="22" fillId="0" borderId="0"/>
    <xf numFmtId="0" fontId="1" fillId="0" borderId="0"/>
    <xf numFmtId="0" fontId="5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</cellStyleXfs>
  <cellXfs count="121">
    <xf numFmtId="0" fontId="0" fillId="0" borderId="0" xfId="0"/>
    <xf numFmtId="1" fontId="0" fillId="0" borderId="0" xfId="0" applyNumberFormat="1"/>
    <xf numFmtId="165" fontId="0" fillId="0" borderId="0" xfId="0" applyNumberFormat="1"/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6" fontId="0" fillId="0" borderId="0" xfId="0" applyNumberFormat="1"/>
    <xf numFmtId="166" fontId="2" fillId="0" borderId="0" xfId="0" applyNumberFormat="1" applyFont="1" applyAlignment="1">
      <alignment horizontal="center"/>
    </xf>
    <xf numFmtId="0" fontId="2" fillId="0" borderId="0" xfId="0" applyFont="1"/>
    <xf numFmtId="0" fontId="2" fillId="33" borderId="0" xfId="0" applyFont="1" applyFill="1"/>
    <xf numFmtId="0" fontId="0" fillId="33" borderId="0" xfId="0" applyFill="1"/>
    <xf numFmtId="0" fontId="3" fillId="0" borderId="0" xfId="67" applyFont="1" applyFill="1" applyAlignment="1">
      <alignment horizontal="center"/>
    </xf>
    <xf numFmtId="0" fontId="23" fillId="0" borderId="0" xfId="67" applyFont="1" applyFill="1" applyAlignment="1">
      <alignment horizontal="center"/>
    </xf>
    <xf numFmtId="0" fontId="22" fillId="0" borderId="0" xfId="43"/>
    <xf numFmtId="0" fontId="23" fillId="0" borderId="0" xfId="54" applyFont="1" applyFill="1" applyAlignment="1">
      <alignment horizontal="left"/>
    </xf>
    <xf numFmtId="1" fontId="23" fillId="0" borderId="0" xfId="67" applyNumberFormat="1" applyFont="1" applyFill="1" applyAlignment="1">
      <alignment horizontal="left"/>
    </xf>
    <xf numFmtId="0" fontId="5" fillId="0" borderId="0" xfId="42"/>
    <xf numFmtId="0" fontId="23" fillId="0" borderId="0" xfId="50" applyFont="1"/>
    <xf numFmtId="0" fontId="23" fillId="0" borderId="0" xfId="52" applyFont="1"/>
    <xf numFmtId="0" fontId="23" fillId="0" borderId="0" xfId="42" applyFont="1"/>
    <xf numFmtId="0" fontId="31" fillId="33" borderId="0" xfId="48" applyFont="1" applyFill="1"/>
    <xf numFmtId="0" fontId="25" fillId="33" borderId="0" xfId="48" applyFont="1" applyFill="1"/>
    <xf numFmtId="2" fontId="3" fillId="0" borderId="0" xfId="51" applyNumberFormat="1" applyFont="1" applyAlignment="1">
      <alignment horizontal="center"/>
    </xf>
    <xf numFmtId="0" fontId="23" fillId="33" borderId="0" xfId="51" applyFont="1" applyFill="1"/>
    <xf numFmtId="166" fontId="3" fillId="0" borderId="0" xfId="51" applyNumberFormat="1" applyFont="1" applyAlignment="1">
      <alignment horizontal="center"/>
    </xf>
    <xf numFmtId="166" fontId="23" fillId="0" borderId="0" xfId="51" applyNumberFormat="1" applyFont="1"/>
    <xf numFmtId="2" fontId="23" fillId="33" borderId="0" xfId="51" applyNumberFormat="1" applyFont="1" applyFill="1" applyAlignment="1">
      <alignment horizontal="center"/>
    </xf>
    <xf numFmtId="2" fontId="3" fillId="33" borderId="0" xfId="51" applyNumberFormat="1" applyFont="1" applyFill="1" applyAlignment="1">
      <alignment horizontal="center"/>
    </xf>
    <xf numFmtId="0" fontId="23" fillId="0" borderId="0" xfId="75" applyFont="1" applyFill="1"/>
    <xf numFmtId="0" fontId="3" fillId="0" borderId="0" xfId="75" applyFont="1" applyFill="1"/>
    <xf numFmtId="0" fontId="23" fillId="0" borderId="0" xfId="75" applyFont="1" applyFill="1" applyAlignment="1">
      <alignment horizontal="left"/>
    </xf>
    <xf numFmtId="1" fontId="23" fillId="0" borderId="0" xfId="75" applyNumberFormat="1" applyFont="1" applyFill="1" applyAlignment="1">
      <alignment horizontal="left"/>
    </xf>
    <xf numFmtId="167" fontId="23" fillId="0" borderId="0" xfId="75" applyNumberFormat="1" applyFont="1" applyFill="1" applyAlignment="1">
      <alignment horizontal="left"/>
    </xf>
    <xf numFmtId="166" fontId="23" fillId="0" borderId="0" xfId="75" applyNumberFormat="1" applyFont="1" applyAlignment="1">
      <alignment horizontal="left"/>
    </xf>
    <xf numFmtId="0" fontId="23" fillId="0" borderId="0" xfId="52" applyFont="1" applyFill="1" applyAlignment="1">
      <alignment horizontal="left"/>
    </xf>
    <xf numFmtId="168" fontId="23" fillId="0" borderId="0" xfId="67" applyNumberFormat="1" applyFont="1" applyFill="1"/>
    <xf numFmtId="0" fontId="23" fillId="0" borderId="0" xfId="67" applyFont="1" applyFill="1" applyAlignment="1">
      <alignment horizontal="left"/>
    </xf>
    <xf numFmtId="0" fontId="23" fillId="0" borderId="0" xfId="67" applyFont="1" applyFill="1"/>
    <xf numFmtId="0" fontId="3" fillId="0" borderId="0" xfId="67" applyFont="1" applyFill="1"/>
    <xf numFmtId="166" fontId="23" fillId="0" borderId="0" xfId="67" applyNumberFormat="1" applyFont="1" applyFill="1"/>
    <xf numFmtId="166" fontId="3" fillId="0" borderId="0" xfId="67" applyNumberFormat="1" applyFont="1" applyFill="1"/>
    <xf numFmtId="168" fontId="23" fillId="0" borderId="0" xfId="52" applyNumberFormat="1" applyFont="1" applyFill="1"/>
    <xf numFmtId="168" fontId="23" fillId="0" borderId="0" xfId="54" applyNumberFormat="1" applyFont="1" applyFill="1"/>
    <xf numFmtId="168" fontId="3" fillId="0" borderId="0" xfId="67" applyNumberFormat="1" applyFont="1" applyFill="1"/>
    <xf numFmtId="0" fontId="23" fillId="0" borderId="0" xfId="51" applyFont="1" applyFill="1"/>
    <xf numFmtId="2" fontId="23" fillId="0" borderId="0" xfId="51" applyNumberFormat="1" applyFont="1"/>
    <xf numFmtId="0" fontId="0" fillId="0" borderId="0" xfId="0"/>
    <xf numFmtId="1" fontId="0" fillId="0" borderId="0" xfId="0" applyNumberFormat="1"/>
    <xf numFmtId="166" fontId="0" fillId="0" borderId="0" xfId="0" applyNumberFormat="1"/>
    <xf numFmtId="0" fontId="0" fillId="33" borderId="0" xfId="0" applyFill="1"/>
    <xf numFmtId="166" fontId="3" fillId="33" borderId="0" xfId="67" applyNumberFormat="1" applyFont="1" applyFill="1"/>
    <xf numFmtId="166" fontId="23" fillId="33" borderId="0" xfId="67" applyNumberFormat="1" applyFont="1" applyFill="1"/>
    <xf numFmtId="1" fontId="3" fillId="0" borderId="0" xfId="67" applyNumberFormat="1" applyFont="1" applyFill="1" applyAlignment="1">
      <alignment horizontal="center"/>
    </xf>
    <xf numFmtId="1" fontId="23" fillId="0" borderId="0" xfId="67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66" fontId="32" fillId="0" borderId="0" xfId="67" applyNumberFormat="1" applyFont="1" applyFill="1"/>
    <xf numFmtId="166" fontId="23" fillId="0" borderId="0" xfId="67" applyNumberFormat="1" applyFont="1" applyFill="1" applyAlignment="1">
      <alignment horizontal="right"/>
    </xf>
    <xf numFmtId="0" fontId="0" fillId="0" borderId="0" xfId="0"/>
    <xf numFmtId="1" fontId="32" fillId="0" borderId="0" xfId="67" applyNumberFormat="1" applyFont="1" applyFill="1" applyAlignment="1">
      <alignment horizontal="center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166" fontId="33" fillId="0" borderId="0" xfId="51" applyNumberFormat="1" applyFont="1"/>
    <xf numFmtId="169" fontId="3" fillId="0" borderId="0" xfId="67" applyNumberFormat="1" applyFont="1" applyFill="1"/>
    <xf numFmtId="169" fontId="23" fillId="0" borderId="0" xfId="67" applyNumberFormat="1" applyFont="1" applyFill="1"/>
    <xf numFmtId="169" fontId="0" fillId="0" borderId="0" xfId="0" applyNumberFormat="1"/>
    <xf numFmtId="166" fontId="23" fillId="0" borderId="0" xfId="67" quotePrefix="1" applyNumberFormat="1" applyFont="1" applyFill="1" applyAlignment="1">
      <alignment horizontal="right"/>
    </xf>
    <xf numFmtId="166" fontId="32" fillId="0" borderId="0" xfId="67" quotePrefix="1" applyNumberFormat="1" applyFont="1" applyFill="1" applyAlignment="1">
      <alignment horizontal="right"/>
    </xf>
    <xf numFmtId="166" fontId="3" fillId="0" borderId="0" xfId="51" applyNumberFormat="1" applyFont="1"/>
    <xf numFmtId="0" fontId="0" fillId="0" borderId="0" xfId="0" applyAlignment="1">
      <alignment horizontal="right"/>
    </xf>
    <xf numFmtId="0" fontId="0" fillId="0" borderId="0" xfId="0"/>
    <xf numFmtId="0" fontId="35" fillId="0" borderId="0" xfId="0" applyFont="1" applyAlignment="1">
      <alignment horizontal="justify"/>
    </xf>
    <xf numFmtId="0" fontId="36" fillId="0" borderId="0" xfId="0" applyFont="1" applyAlignment="1">
      <alignment horizontal="center"/>
    </xf>
    <xf numFmtId="0" fontId="37" fillId="0" borderId="10" xfId="0" applyFont="1" applyBorder="1"/>
    <xf numFmtId="0" fontId="37" fillId="0" borderId="11" xfId="0" applyFont="1" applyBorder="1"/>
    <xf numFmtId="0" fontId="37" fillId="34" borderId="12" xfId="0" applyFont="1" applyFill="1" applyBorder="1"/>
    <xf numFmtId="0" fontId="34" fillId="34" borderId="13" xfId="0" applyFont="1" applyFill="1" applyBorder="1"/>
    <xf numFmtId="0" fontId="37" fillId="34" borderId="13" xfId="0" applyFont="1" applyFill="1" applyBorder="1"/>
    <xf numFmtId="0" fontId="37" fillId="0" borderId="12" xfId="0" applyFont="1" applyBorder="1"/>
    <xf numFmtId="0" fontId="34" fillId="0" borderId="13" xfId="0" applyFont="1" applyBorder="1"/>
    <xf numFmtId="0" fontId="38" fillId="0" borderId="12" xfId="0" applyFont="1" applyBorder="1"/>
    <xf numFmtId="0" fontId="38" fillId="0" borderId="13" xfId="0" applyFont="1" applyBorder="1"/>
    <xf numFmtId="0" fontId="35" fillId="0" borderId="13" xfId="0" applyFont="1" applyBorder="1"/>
    <xf numFmtId="0" fontId="38" fillId="34" borderId="12" xfId="0" applyFont="1" applyFill="1" applyBorder="1"/>
    <xf numFmtId="0" fontId="38" fillId="34" borderId="13" xfId="0" applyFont="1" applyFill="1" applyBorder="1"/>
    <xf numFmtId="0" fontId="38" fillId="0" borderId="14" xfId="0" applyFont="1" applyBorder="1"/>
    <xf numFmtId="0" fontId="38" fillId="0" borderId="15" xfId="0" applyFont="1" applyBorder="1"/>
    <xf numFmtId="17" fontId="38" fillId="0" borderId="13" xfId="0" applyNumberFormat="1" applyFont="1" applyBorder="1" applyAlignment="1">
      <alignment horizontal="left"/>
    </xf>
    <xf numFmtId="0" fontId="38" fillId="0" borderId="13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7" fillId="0" borderId="16" xfId="0" applyFont="1" applyBorder="1" applyAlignment="1">
      <alignment horizontal="right"/>
    </xf>
    <xf numFmtId="0" fontId="37" fillId="0" borderId="16" xfId="0" applyFont="1" applyBorder="1" applyAlignment="1">
      <alignment horizontal="right" vertical="top" wrapText="1"/>
    </xf>
    <xf numFmtId="0" fontId="34" fillId="0" borderId="11" xfId="0" applyFont="1" applyBorder="1"/>
    <xf numFmtId="0" fontId="34" fillId="34" borderId="17" xfId="0" applyFont="1" applyFill="1" applyBorder="1"/>
    <xf numFmtId="0" fontId="37" fillId="34" borderId="17" xfId="0" applyFont="1" applyFill="1" applyBorder="1" applyAlignment="1">
      <alignment horizontal="right" vertical="top" wrapText="1"/>
    </xf>
    <xf numFmtId="0" fontId="37" fillId="0" borderId="17" xfId="0" applyFont="1" applyBorder="1" applyAlignment="1">
      <alignment horizontal="right"/>
    </xf>
    <xf numFmtId="0" fontId="37" fillId="0" borderId="17" xfId="0" applyFont="1" applyBorder="1" applyAlignment="1">
      <alignment horizontal="right" vertical="top" wrapText="1"/>
    </xf>
    <xf numFmtId="0" fontId="38" fillId="0" borderId="17" xfId="0" applyFont="1" applyBorder="1" applyAlignment="1">
      <alignment horizontal="right"/>
    </xf>
    <xf numFmtId="0" fontId="38" fillId="0" borderId="17" xfId="0" applyFont="1" applyBorder="1" applyAlignment="1">
      <alignment horizontal="right" wrapText="1"/>
    </xf>
    <xf numFmtId="0" fontId="38" fillId="0" borderId="17" xfId="0" applyFont="1" applyBorder="1" applyAlignment="1">
      <alignment horizontal="right" vertical="top" wrapText="1"/>
    </xf>
    <xf numFmtId="0" fontId="38" fillId="34" borderId="17" xfId="0" applyFont="1" applyFill="1" applyBorder="1" applyAlignment="1">
      <alignment horizontal="right" vertical="top" wrapText="1"/>
    </xf>
    <xf numFmtId="0" fontId="37" fillId="34" borderId="17" xfId="0" applyFont="1" applyFill="1" applyBorder="1" applyAlignment="1">
      <alignment horizontal="right"/>
    </xf>
    <xf numFmtId="0" fontId="38" fillId="0" borderId="18" xfId="0" applyFont="1" applyBorder="1" applyAlignment="1">
      <alignment horizontal="right"/>
    </xf>
    <xf numFmtId="0" fontId="38" fillId="0" borderId="18" xfId="0" applyFont="1" applyBorder="1" applyAlignment="1">
      <alignment horizontal="right" vertical="top" wrapText="1"/>
    </xf>
    <xf numFmtId="0" fontId="34" fillId="0" borderId="15" xfId="0" applyFont="1" applyBorder="1"/>
    <xf numFmtId="0" fontId="37" fillId="0" borderId="16" xfId="0" applyFont="1" applyBorder="1" applyAlignment="1">
      <alignment vertical="top" wrapText="1"/>
    </xf>
    <xf numFmtId="0" fontId="37" fillId="34" borderId="17" xfId="0" applyFont="1" applyFill="1" applyBorder="1" applyAlignment="1">
      <alignment vertical="top" wrapText="1"/>
    </xf>
    <xf numFmtId="0" fontId="38" fillId="0" borderId="17" xfId="0" applyFont="1" applyBorder="1" applyAlignment="1">
      <alignment vertical="top" wrapText="1"/>
    </xf>
    <xf numFmtId="10" fontId="38" fillId="0" borderId="17" xfId="0" applyNumberFormat="1" applyFont="1" applyBorder="1" applyAlignment="1">
      <alignment horizontal="right"/>
    </xf>
    <xf numFmtId="0" fontId="34" fillId="0" borderId="17" xfId="0" applyFont="1" applyBorder="1"/>
    <xf numFmtId="0" fontId="38" fillId="34" borderId="17" xfId="0" applyFont="1" applyFill="1" applyBorder="1" applyAlignment="1">
      <alignment horizontal="right" wrapText="1"/>
    </xf>
    <xf numFmtId="9" fontId="38" fillId="0" borderId="17" xfId="0" applyNumberFormat="1" applyFont="1" applyBorder="1" applyAlignment="1">
      <alignment horizontal="right" wrapText="1"/>
    </xf>
    <xf numFmtId="0" fontId="35" fillId="0" borderId="17" xfId="0" applyFont="1" applyBorder="1" applyAlignment="1">
      <alignment horizontal="right" vertical="top"/>
    </xf>
    <xf numFmtId="0" fontId="35" fillId="0" borderId="17" xfId="0" applyFont="1" applyBorder="1" applyAlignment="1">
      <alignment horizontal="right" vertical="top" wrapText="1"/>
    </xf>
    <xf numFmtId="9" fontId="38" fillId="0" borderId="17" xfId="0" applyNumberFormat="1" applyFont="1" applyBorder="1" applyAlignment="1">
      <alignment horizontal="right"/>
    </xf>
    <xf numFmtId="9" fontId="38" fillId="0" borderId="17" xfId="0" applyNumberFormat="1" applyFont="1" applyBorder="1" applyAlignment="1">
      <alignment horizontal="right" vertical="top" wrapText="1"/>
    </xf>
    <xf numFmtId="0" fontId="3" fillId="0" borderId="0" xfId="0" applyFont="1"/>
    <xf numFmtId="0" fontId="23" fillId="0" borderId="0" xfId="0" applyFont="1"/>
    <xf numFmtId="166" fontId="3" fillId="0" borderId="0" xfId="0" applyNumberFormat="1" applyFont="1"/>
    <xf numFmtId="166" fontId="23" fillId="0" borderId="0" xfId="0" applyNumberFormat="1" applyFont="1"/>
    <xf numFmtId="0" fontId="40" fillId="0" borderId="0" xfId="0" applyFont="1"/>
  </cellXfs>
  <cellStyles count="16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rmal 2 10" xfId="113"/>
    <cellStyle name="Normal 2 11" xfId="117"/>
    <cellStyle name="Normal 2 12" xfId="139"/>
    <cellStyle name="Normal 2 13" xfId="119"/>
    <cellStyle name="Normal 2 14" xfId="136"/>
    <cellStyle name="Normal 2 15" xfId="126"/>
    <cellStyle name="Normal 2 2" xfId="42"/>
    <cellStyle name="Normal 2 2 10" xfId="132"/>
    <cellStyle name="Normal 2 2 11" xfId="120"/>
    <cellStyle name="Normal 2 2 12" xfId="133"/>
    <cellStyle name="Normal 2 2 13" xfId="143"/>
    <cellStyle name="Normal 2 2 14" xfId="152"/>
    <cellStyle name="Normal 2 2 2" xfId="44"/>
    <cellStyle name="Normal 2 2 2 10" xfId="150"/>
    <cellStyle name="Normal 2 2 2 11" xfId="154"/>
    <cellStyle name="Normal 2 2 2 12" xfId="159"/>
    <cellStyle name="Normal 2 2 2 13" xfId="163"/>
    <cellStyle name="Normal 2 2 2 14" xfId="167"/>
    <cellStyle name="Normal 2 2 2 2" xfId="48"/>
    <cellStyle name="Normal 2 2 2 2 10" xfId="153"/>
    <cellStyle name="Normal 2 2 2 2 11" xfId="158"/>
    <cellStyle name="Normal 2 2 2 2 12" xfId="162"/>
    <cellStyle name="Normal 2 2 2 2 13" xfId="166"/>
    <cellStyle name="Normal 2 2 2 2 2" xfId="47"/>
    <cellStyle name="Normal 2 2 2 2 2 10" xfId="145"/>
    <cellStyle name="Normal 2 2 2 2 2 11" xfId="121"/>
    <cellStyle name="Normal 2 2 2 2 2 12" xfId="149"/>
    <cellStyle name="Normal 2 2 2 2 2 2" xfId="56"/>
    <cellStyle name="Normal 2 2 2 2 2 2 10" xfId="165"/>
    <cellStyle name="Normal 2 2 2 2 2 2 2" xfId="58"/>
    <cellStyle name="Normal 2 2 2 2 2 2 2 10" xfId="125"/>
    <cellStyle name="Normal 2 2 2 2 2 2 2 2" xfId="63"/>
    <cellStyle name="Normal 2 2 2 2 2 2 2 2 10" xfId="155"/>
    <cellStyle name="Normal 2 2 2 2 2 2 2 2 2" xfId="68"/>
    <cellStyle name="Normal 2 2 2 2 2 2 2 2 2 10" xfId="164"/>
    <cellStyle name="Normal 2 2 2 2 2 2 2 2 2 2" xfId="70"/>
    <cellStyle name="Normal 2 2 2 2 2 2 2 2 2 3" xfId="110"/>
    <cellStyle name="Normal 2 2 2 2 2 2 2 2 2 4" xfId="100"/>
    <cellStyle name="Normal 2 2 2 2 2 2 2 2 2 5" xfId="141"/>
    <cellStyle name="Normal 2 2 2 2 2 2 2 2 2 6" xfId="123"/>
    <cellStyle name="Normal 2 2 2 2 2 2 2 2 2 7" xfId="147"/>
    <cellStyle name="Normal 2 2 2 2 2 2 2 2 2 8" xfId="156"/>
    <cellStyle name="Normal 2 2 2 2 2 2 2 2 2 9" xfId="160"/>
    <cellStyle name="Normal 2 2 2 2 2 2 2 2 3" xfId="109"/>
    <cellStyle name="Normal 2 2 2 2 2 2 2 2 4" xfId="102"/>
    <cellStyle name="Normal 2 2 2 2 2 2 2 2 5" xfId="140"/>
    <cellStyle name="Normal 2 2 2 2 2 2 2 2 6" xfId="127"/>
    <cellStyle name="Normal 2 2 2 2 2 2 2 2 7" xfId="144"/>
    <cellStyle name="Normal 2 2 2 2 2 2 2 2 8" xfId="122"/>
    <cellStyle name="Normal 2 2 2 2 2 2 2 2 9" xfId="146"/>
    <cellStyle name="Normal 2 2 2 2 2 2 2 3" xfId="108"/>
    <cellStyle name="Normal 2 2 2 2 2 2 2 4" xfId="101"/>
    <cellStyle name="Normal 2 2 2 2 2 2 2 5" xfId="138"/>
    <cellStyle name="Normal 2 2 2 2 2 2 2 6" xfId="124"/>
    <cellStyle name="Normal 2 2 2 2 2 2 2 7" xfId="142"/>
    <cellStyle name="Normal 2 2 2 2 2 2 2 8" xfId="118"/>
    <cellStyle name="Normal 2 2 2 2 2 2 2 9" xfId="137"/>
    <cellStyle name="Normal 2 2 2 2 2 2 3" xfId="107"/>
    <cellStyle name="Normal 2 2 2 2 2 2 4" xfId="99"/>
    <cellStyle name="Normal 2 2 2 2 2 2 5" xfId="135"/>
    <cellStyle name="Normal 2 2 2 2 2 2 6" xfId="116"/>
    <cellStyle name="Normal 2 2 2 2 2 2 7" xfId="131"/>
    <cellStyle name="Normal 2 2 2 2 2 2 8" xfId="157"/>
    <cellStyle name="Normal 2 2 2 2 2 2 9" xfId="161"/>
    <cellStyle name="Normal 2 2 2 2 2 3" xfId="94"/>
    <cellStyle name="Normal 2 2 2 2 2 4" xfId="89"/>
    <cellStyle name="Normal 2 2 2 2 2 5" xfId="106"/>
    <cellStyle name="Normal 2 2 2 2 2 6" xfId="98"/>
    <cellStyle name="Normal 2 2 2 2 2 7" xfId="134"/>
    <cellStyle name="Normal 2 2 2 2 2 8" xfId="114"/>
    <cellStyle name="Normal 2 2 2 2 2 9" xfId="115"/>
    <cellStyle name="Normal 2 2 2 2 3" xfId="87"/>
    <cellStyle name="Normal 2 2 2 2 4" xfId="93"/>
    <cellStyle name="Normal 2 2 2 2 5" xfId="53"/>
    <cellStyle name="Normal 2 2 2 2 6" xfId="104"/>
    <cellStyle name="Normal 2 2 2 2 7" xfId="112"/>
    <cellStyle name="Normal 2 2 2 2 8" xfId="129"/>
    <cellStyle name="Normal 2 2 2 2 9" xfId="148"/>
    <cellStyle name="Normal 2 2 2 3" xfId="78"/>
    <cellStyle name="Normal 2 2 2 4" xfId="86"/>
    <cellStyle name="Normal 2 2 2 5" xfId="92"/>
    <cellStyle name="Normal 2 2 2 6" xfId="55"/>
    <cellStyle name="Normal 2 2 2 7" xfId="105"/>
    <cellStyle name="Normal 2 2 2 8" xfId="95"/>
    <cellStyle name="Normal 2 2 2 9" xfId="130"/>
    <cellStyle name="Normal 2 2 3" xfId="77"/>
    <cellStyle name="Normal 2 2 4" xfId="85"/>
    <cellStyle name="Normal 2 2 5" xfId="91"/>
    <cellStyle name="Normal 2 2 6" xfId="88"/>
    <cellStyle name="Normal 2 2 7" xfId="103"/>
    <cellStyle name="Normal 2 2 8" xfId="111"/>
    <cellStyle name="Normal 2 2 9" xfId="128"/>
    <cellStyle name="Normal 2 3" xfId="49"/>
    <cellStyle name="Normal 2 3 2" xfId="64"/>
    <cellStyle name="Normal 2 3 2 2" xfId="67"/>
    <cellStyle name="Normal 2 4" xfId="76"/>
    <cellStyle name="Normal 2 5" xfId="84"/>
    <cellStyle name="Normal 2 6" xfId="90"/>
    <cellStyle name="Normal 2 7" xfId="54"/>
    <cellStyle name="Normal 2 8" xfId="96"/>
    <cellStyle name="Normal 2 9" xfId="97"/>
    <cellStyle name="Normal 3" xfId="43"/>
    <cellStyle name="Normal 3 2" xfId="45"/>
    <cellStyle name="Normal 3 2 2" xfId="50"/>
    <cellStyle name="Normal 3 2 2 2" xfId="60"/>
    <cellStyle name="Normal 3 2 2 2 2" xfId="62"/>
    <cellStyle name="Normal 3 2 2 2 2 2" xfId="69"/>
    <cellStyle name="Normal 3 2 2 2 2 2 2" xfId="71"/>
    <cellStyle name="Normal 3 2 2 3" xfId="81"/>
    <cellStyle name="Normal 3 2 3" xfId="74"/>
    <cellStyle name="Normal 3 2 4" xfId="80"/>
    <cellStyle name="Normal 3 3" xfId="65"/>
    <cellStyle name="Normal 3 4" xfId="79"/>
    <cellStyle name="Normal 4" xfId="46"/>
    <cellStyle name="Normal 4 2" xfId="57"/>
    <cellStyle name="Normal 4 2 2" xfId="66"/>
    <cellStyle name="Normal 4 2 2 2" xfId="73"/>
    <cellStyle name="Normal 4 3" xfId="82"/>
    <cellStyle name="Normal 5" xfId="72"/>
    <cellStyle name="Normal 6" xfId="75"/>
    <cellStyle name="Normal 7" xfId="51"/>
    <cellStyle name="Normal 8" xfId="52"/>
    <cellStyle name="Normal 9" xfId="151"/>
    <cellStyle name="Note 2" xfId="59"/>
    <cellStyle name="Note 3" xfId="61"/>
    <cellStyle name="Output" xfId="11" builtinId="21" customBuiltin="1"/>
    <cellStyle name="Standard_I1-BE-WA" xfId="83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47</xdr:row>
      <xdr:rowOff>65756</xdr:rowOff>
    </xdr:to>
    <xdr:pic>
      <xdr:nvPicPr>
        <xdr:cNvPr id="2" name="Picture 1" descr="22-1 - Pers_Finc_Pgram_86-day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5429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6400000</xdr:colOff>
      <xdr:row>98</xdr:row>
      <xdr:rowOff>65756</xdr:rowOff>
    </xdr:to>
    <xdr:pic>
      <xdr:nvPicPr>
        <xdr:cNvPr id="3" name="Picture 2" descr="22-2 - Pers_Finc_Pgram_258_day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275" y="90201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01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1.42578125" style="3" customWidth="1"/>
    <col min="2" max="2" width="10.5703125" style="2" customWidth="1"/>
    <col min="3" max="3" width="10" customWidth="1"/>
  </cols>
  <sheetData>
    <row r="1" spans="1:3">
      <c r="A1" s="4" t="s">
        <v>0</v>
      </c>
      <c r="B1" s="5" t="s">
        <v>1</v>
      </c>
      <c r="C1" s="6" t="s">
        <v>2</v>
      </c>
    </row>
    <row r="2" spans="1:3">
      <c r="A2" s="3">
        <v>38723</v>
      </c>
      <c r="B2" s="2">
        <v>2006.0039999999999</v>
      </c>
      <c r="C2" s="1">
        <v>12</v>
      </c>
    </row>
    <row r="3" spans="1:3">
      <c r="A3" s="3">
        <v>38730</v>
      </c>
      <c r="B3" s="2">
        <f t="shared" ref="B3:B34" si="0">B2+(7/365.25)</f>
        <v>2006.0231649555099</v>
      </c>
      <c r="C3" s="1">
        <v>8</v>
      </c>
    </row>
    <row r="4" spans="1:3">
      <c r="A4" s="3">
        <v>38737</v>
      </c>
      <c r="B4" s="2">
        <f t="shared" si="0"/>
        <v>2006.0423299110198</v>
      </c>
      <c r="C4" s="1">
        <v>12</v>
      </c>
    </row>
    <row r="5" spans="1:3">
      <c r="A5" s="3">
        <v>38744</v>
      </c>
      <c r="B5" s="2">
        <f t="shared" si="0"/>
        <v>2006.0614948665298</v>
      </c>
      <c r="C5" s="1">
        <v>14</v>
      </c>
    </row>
    <row r="6" spans="1:3">
      <c r="A6" s="3">
        <v>38751</v>
      </c>
      <c r="B6" s="2">
        <f t="shared" si="0"/>
        <v>2006.0806598220397</v>
      </c>
      <c r="C6" s="1">
        <v>12</v>
      </c>
    </row>
    <row r="7" spans="1:3">
      <c r="A7" s="3">
        <v>38758</v>
      </c>
      <c r="B7" s="2">
        <f t="shared" si="0"/>
        <v>2006.0998247775497</v>
      </c>
      <c r="C7" s="1">
        <v>16</v>
      </c>
    </row>
    <row r="8" spans="1:3">
      <c r="A8" s="3">
        <v>38765</v>
      </c>
      <c r="B8" s="2">
        <f t="shared" si="0"/>
        <v>2006.1189897330596</v>
      </c>
      <c r="C8" s="1">
        <v>14</v>
      </c>
    </row>
    <row r="9" spans="1:3">
      <c r="A9" s="3">
        <v>38772</v>
      </c>
      <c r="B9" s="2">
        <f t="shared" si="0"/>
        <v>2006.1381546885696</v>
      </c>
      <c r="C9" s="1">
        <v>14</v>
      </c>
    </row>
    <row r="10" spans="1:3">
      <c r="A10" s="3">
        <v>38779</v>
      </c>
      <c r="B10" s="2">
        <f t="shared" si="0"/>
        <v>2006.1573196440795</v>
      </c>
      <c r="C10" s="1">
        <v>18</v>
      </c>
    </row>
    <row r="11" spans="1:3">
      <c r="A11" s="3">
        <v>38786</v>
      </c>
      <c r="B11" s="2">
        <f t="shared" si="0"/>
        <v>2006.1764845995895</v>
      </c>
      <c r="C11" s="1">
        <v>18</v>
      </c>
    </row>
    <row r="12" spans="1:3">
      <c r="A12" s="3">
        <v>38793</v>
      </c>
      <c r="B12" s="2">
        <f t="shared" si="0"/>
        <v>2006.1956495550994</v>
      </c>
      <c r="C12" s="1">
        <v>20</v>
      </c>
    </row>
    <row r="13" spans="1:3">
      <c r="A13" s="3">
        <v>38800</v>
      </c>
      <c r="B13" s="2">
        <f t="shared" si="0"/>
        <v>2006.2148145106094</v>
      </c>
      <c r="C13" s="1">
        <v>20</v>
      </c>
    </row>
    <row r="14" spans="1:3">
      <c r="A14" s="3">
        <v>38807</v>
      </c>
      <c r="B14" s="2">
        <f t="shared" si="0"/>
        <v>2006.2339794661193</v>
      </c>
      <c r="C14" s="1">
        <v>18</v>
      </c>
    </row>
    <row r="15" spans="1:3">
      <c r="A15" s="3">
        <v>38814</v>
      </c>
      <c r="B15" s="2">
        <f t="shared" si="0"/>
        <v>2006.2531444216293</v>
      </c>
      <c r="C15" s="1">
        <v>20</v>
      </c>
    </row>
    <row r="16" spans="1:3">
      <c r="A16" s="3">
        <v>38821</v>
      </c>
      <c r="B16" s="2">
        <f t="shared" si="0"/>
        <v>2006.2723093771392</v>
      </c>
      <c r="C16" s="1">
        <v>22</v>
      </c>
    </row>
    <row r="17" spans="1:3">
      <c r="A17" s="3">
        <v>38828</v>
      </c>
      <c r="B17" s="2">
        <f t="shared" si="0"/>
        <v>2006.2914743326492</v>
      </c>
      <c r="C17" s="1">
        <v>18</v>
      </c>
    </row>
    <row r="18" spans="1:3">
      <c r="A18" s="3">
        <v>38835</v>
      </c>
      <c r="B18" s="2">
        <f t="shared" si="0"/>
        <v>2006.3106392881591</v>
      </c>
      <c r="C18" s="1">
        <v>16</v>
      </c>
    </row>
    <row r="19" spans="1:3">
      <c r="A19" s="3">
        <v>38842</v>
      </c>
      <c r="B19" s="2">
        <f t="shared" si="0"/>
        <v>2006.3298042436691</v>
      </c>
      <c r="C19" s="1">
        <v>16</v>
      </c>
    </row>
    <row r="20" spans="1:3">
      <c r="A20" s="3">
        <v>38849</v>
      </c>
      <c r="B20" s="2">
        <f t="shared" si="0"/>
        <v>2006.348969199179</v>
      </c>
      <c r="C20" s="1">
        <v>16</v>
      </c>
    </row>
    <row r="21" spans="1:3">
      <c r="A21" s="3">
        <v>38856</v>
      </c>
      <c r="B21" s="2">
        <f t="shared" si="0"/>
        <v>2006.368134154689</v>
      </c>
      <c r="C21" s="1">
        <v>12</v>
      </c>
    </row>
    <row r="22" spans="1:3">
      <c r="A22" s="3">
        <v>38863</v>
      </c>
      <c r="B22" s="2">
        <f t="shared" si="0"/>
        <v>2006.3872991101989</v>
      </c>
      <c r="C22" s="1">
        <v>14</v>
      </c>
    </row>
    <row r="23" spans="1:3">
      <c r="A23" s="3">
        <v>38870</v>
      </c>
      <c r="B23" s="2">
        <f t="shared" si="0"/>
        <v>2006.4064640657089</v>
      </c>
      <c r="C23" s="1">
        <v>10</v>
      </c>
    </row>
    <row r="24" spans="1:3">
      <c r="A24" s="3">
        <v>38877</v>
      </c>
      <c r="B24" s="2">
        <f t="shared" si="0"/>
        <v>2006.4256290212188</v>
      </c>
      <c r="C24" s="1">
        <v>10</v>
      </c>
    </row>
    <row r="25" spans="1:3">
      <c r="A25" s="3">
        <v>38884</v>
      </c>
      <c r="B25" s="2">
        <f t="shared" si="0"/>
        <v>2006.4447939767288</v>
      </c>
      <c r="C25" s="1">
        <v>16</v>
      </c>
    </row>
    <row r="26" spans="1:3">
      <c r="A26" s="3">
        <v>38891</v>
      </c>
      <c r="B26" s="2">
        <f t="shared" si="0"/>
        <v>2006.4639589322387</v>
      </c>
      <c r="C26" s="1">
        <v>16</v>
      </c>
    </row>
    <row r="27" spans="1:3">
      <c r="A27" s="3">
        <v>38898</v>
      </c>
      <c r="B27" s="2">
        <f t="shared" si="0"/>
        <v>2006.4831238877487</v>
      </c>
      <c r="C27" s="1">
        <v>18</v>
      </c>
    </row>
    <row r="28" spans="1:3">
      <c r="A28" s="3">
        <v>38905</v>
      </c>
      <c r="B28" s="2">
        <f t="shared" si="0"/>
        <v>2006.5022888432586</v>
      </c>
      <c r="C28" s="1">
        <v>18</v>
      </c>
    </row>
    <row r="29" spans="1:3">
      <c r="A29" s="3">
        <v>38912</v>
      </c>
      <c r="B29" s="2">
        <f t="shared" si="0"/>
        <v>2006.5214537987686</v>
      </c>
      <c r="C29" s="1">
        <v>22</v>
      </c>
    </row>
    <row r="30" spans="1:3">
      <c r="A30" s="3">
        <v>38919</v>
      </c>
      <c r="B30" s="2">
        <f t="shared" si="0"/>
        <v>2006.5406187542785</v>
      </c>
      <c r="C30" s="1">
        <v>20</v>
      </c>
    </row>
    <row r="31" spans="1:3">
      <c r="A31" s="3">
        <v>38926</v>
      </c>
      <c r="B31" s="2">
        <f t="shared" si="0"/>
        <v>2006.5597837097885</v>
      </c>
      <c r="C31" s="1">
        <v>22</v>
      </c>
    </row>
    <row r="32" spans="1:3">
      <c r="A32" s="3">
        <v>38933</v>
      </c>
      <c r="B32" s="2">
        <f t="shared" si="0"/>
        <v>2006.5789486652984</v>
      </c>
      <c r="C32" s="1">
        <v>22</v>
      </c>
    </row>
    <row r="33" spans="1:3">
      <c r="A33" s="3">
        <v>38940</v>
      </c>
      <c r="B33" s="2">
        <f t="shared" si="0"/>
        <v>2006.5981136208084</v>
      </c>
      <c r="C33" s="1">
        <v>18</v>
      </c>
    </row>
    <row r="34" spans="1:3">
      <c r="A34" s="3">
        <v>38947</v>
      </c>
      <c r="B34" s="2">
        <f t="shared" si="0"/>
        <v>2006.6172785763183</v>
      </c>
      <c r="C34" s="1">
        <v>18</v>
      </c>
    </row>
    <row r="35" spans="1:3">
      <c r="A35" s="3">
        <v>38954</v>
      </c>
      <c r="B35" s="2">
        <f t="shared" ref="B35:B98" si="1">B34+(7/365.25)</f>
        <v>2006.6364435318283</v>
      </c>
      <c r="C35" s="1">
        <v>14</v>
      </c>
    </row>
    <row r="36" spans="1:3">
      <c r="A36" s="3">
        <v>38961</v>
      </c>
      <c r="B36" s="2">
        <f t="shared" si="1"/>
        <v>2006.6556084873382</v>
      </c>
      <c r="C36" s="1">
        <v>18</v>
      </c>
    </row>
    <row r="37" spans="1:3">
      <c r="A37" s="3">
        <v>38968</v>
      </c>
      <c r="B37" s="2">
        <f t="shared" si="1"/>
        <v>2006.6747734428482</v>
      </c>
      <c r="C37" s="1">
        <v>14</v>
      </c>
    </row>
    <row r="38" spans="1:3">
      <c r="A38" s="3">
        <v>38975</v>
      </c>
      <c r="B38" s="2">
        <f t="shared" si="1"/>
        <v>2006.6939383983581</v>
      </c>
      <c r="C38" s="1">
        <v>14</v>
      </c>
    </row>
    <row r="39" spans="1:3">
      <c r="A39" s="3">
        <v>38982</v>
      </c>
      <c r="B39" s="2">
        <f t="shared" si="1"/>
        <v>2006.7131033538681</v>
      </c>
      <c r="C39" s="1">
        <v>12</v>
      </c>
    </row>
    <row r="40" spans="1:3">
      <c r="A40" s="3">
        <v>38989</v>
      </c>
      <c r="B40" s="2">
        <f t="shared" si="1"/>
        <v>2006.732268309378</v>
      </c>
      <c r="C40" s="1">
        <v>10</v>
      </c>
    </row>
    <row r="41" spans="1:3">
      <c r="A41" s="3">
        <v>38996</v>
      </c>
      <c r="B41" s="2">
        <f t="shared" si="1"/>
        <v>2006.751433264888</v>
      </c>
      <c r="C41" s="1">
        <v>18</v>
      </c>
    </row>
    <row r="42" spans="1:3">
      <c r="A42" s="3">
        <v>39003</v>
      </c>
      <c r="B42" s="2">
        <f t="shared" si="1"/>
        <v>2006.7705982203979</v>
      </c>
      <c r="C42" s="1">
        <v>18</v>
      </c>
    </row>
    <row r="43" spans="1:3">
      <c r="A43" s="3">
        <v>39010</v>
      </c>
      <c r="B43" s="2">
        <f t="shared" si="1"/>
        <v>2006.7897631759079</v>
      </c>
      <c r="C43" s="1">
        <v>20</v>
      </c>
    </row>
    <row r="44" spans="1:3">
      <c r="A44" s="3">
        <v>39017</v>
      </c>
      <c r="B44" s="2">
        <f t="shared" si="1"/>
        <v>2006.8089281314178</v>
      </c>
      <c r="C44" s="1">
        <v>26</v>
      </c>
    </row>
    <row r="45" spans="1:3">
      <c r="A45" s="3">
        <v>39024</v>
      </c>
      <c r="B45" s="2">
        <f t="shared" si="1"/>
        <v>2006.8280930869278</v>
      </c>
      <c r="C45" s="1">
        <v>28</v>
      </c>
    </row>
    <row r="46" spans="1:3">
      <c r="A46" s="3">
        <v>39031</v>
      </c>
      <c r="B46" s="2">
        <f t="shared" si="1"/>
        <v>2006.8472580424377</v>
      </c>
      <c r="C46" s="1">
        <v>30</v>
      </c>
    </row>
    <row r="47" spans="1:3">
      <c r="A47" s="3">
        <v>39038</v>
      </c>
      <c r="B47" s="2">
        <f t="shared" si="1"/>
        <v>2006.8664229979477</v>
      </c>
      <c r="C47" s="1">
        <v>30</v>
      </c>
    </row>
    <row r="48" spans="1:3">
      <c r="A48" s="3">
        <v>39045</v>
      </c>
      <c r="B48" s="2">
        <f t="shared" si="1"/>
        <v>2006.8855879534576</v>
      </c>
      <c r="C48" s="1">
        <v>28</v>
      </c>
    </row>
    <row r="49" spans="1:3">
      <c r="A49" s="3">
        <v>39052</v>
      </c>
      <c r="B49" s="2">
        <f t="shared" si="1"/>
        <v>2006.9047529089676</v>
      </c>
      <c r="C49" s="1">
        <v>24</v>
      </c>
    </row>
    <row r="50" spans="1:3">
      <c r="A50" s="3">
        <v>39059</v>
      </c>
      <c r="B50" s="2">
        <f t="shared" si="1"/>
        <v>2006.9239178644775</v>
      </c>
      <c r="C50" s="1">
        <v>24</v>
      </c>
    </row>
    <row r="51" spans="1:3">
      <c r="A51" s="3">
        <v>39066</v>
      </c>
      <c r="B51" s="2">
        <f t="shared" si="1"/>
        <v>2006.9430828199875</v>
      </c>
      <c r="C51" s="1">
        <v>26</v>
      </c>
    </row>
    <row r="52" spans="1:3">
      <c r="A52" s="3">
        <v>39073</v>
      </c>
      <c r="B52" s="2">
        <f t="shared" si="1"/>
        <v>2006.9622477754974</v>
      </c>
      <c r="C52" s="1">
        <v>24</v>
      </c>
    </row>
    <row r="53" spans="1:3">
      <c r="A53" s="3">
        <v>39080</v>
      </c>
      <c r="B53" s="2">
        <f t="shared" si="1"/>
        <v>2006.9814127310074</v>
      </c>
      <c r="C53" s="1">
        <v>26</v>
      </c>
    </row>
    <row r="54" spans="1:3">
      <c r="A54" s="3">
        <v>39087</v>
      </c>
      <c r="B54" s="2">
        <f t="shared" si="1"/>
        <v>2007.0005776865173</v>
      </c>
      <c r="C54" s="1">
        <v>22</v>
      </c>
    </row>
    <row r="55" spans="1:3">
      <c r="A55" s="3">
        <v>39094</v>
      </c>
      <c r="B55" s="2">
        <f t="shared" si="1"/>
        <v>2007.0197426420273</v>
      </c>
      <c r="C55" s="1">
        <v>24</v>
      </c>
    </row>
    <row r="56" spans="1:3">
      <c r="A56" s="3">
        <v>39101</v>
      </c>
      <c r="B56" s="2">
        <f t="shared" si="1"/>
        <v>2007.0389075975372</v>
      </c>
      <c r="C56" s="1">
        <v>22</v>
      </c>
    </row>
    <row r="57" spans="1:3">
      <c r="A57" s="3">
        <v>39108</v>
      </c>
      <c r="B57" s="2">
        <f t="shared" si="1"/>
        <v>2007.0580725530472</v>
      </c>
      <c r="C57" s="1">
        <v>18</v>
      </c>
    </row>
    <row r="58" spans="1:3">
      <c r="A58" s="3">
        <v>39115</v>
      </c>
      <c r="B58" s="2">
        <f t="shared" si="1"/>
        <v>2007.0772375085571</v>
      </c>
      <c r="C58" s="1">
        <v>22</v>
      </c>
    </row>
    <row r="59" spans="1:3">
      <c r="A59" s="3">
        <v>39122</v>
      </c>
      <c r="B59" s="2">
        <f t="shared" si="1"/>
        <v>2007.0964024640671</v>
      </c>
      <c r="C59" s="1">
        <v>22</v>
      </c>
    </row>
    <row r="60" spans="1:3">
      <c r="A60" s="3">
        <v>39129</v>
      </c>
      <c r="B60" s="2">
        <f t="shared" si="1"/>
        <v>2007.115567419577</v>
      </c>
      <c r="C60" s="1">
        <v>28</v>
      </c>
    </row>
    <row r="61" spans="1:3">
      <c r="A61" s="3">
        <v>39136</v>
      </c>
      <c r="B61" s="2">
        <f t="shared" si="1"/>
        <v>2007.134732375087</v>
      </c>
      <c r="C61" s="1">
        <v>28</v>
      </c>
    </row>
    <row r="62" spans="1:3">
      <c r="A62" s="3">
        <v>39143</v>
      </c>
      <c r="B62" s="2">
        <f t="shared" si="1"/>
        <v>2007.1538973305969</v>
      </c>
      <c r="C62" s="1">
        <v>26</v>
      </c>
    </row>
    <row r="63" spans="1:3">
      <c r="A63" s="3">
        <v>39150</v>
      </c>
      <c r="B63" s="2">
        <f t="shared" si="1"/>
        <v>2007.1730622861069</v>
      </c>
      <c r="C63" s="1">
        <v>28</v>
      </c>
    </row>
    <row r="64" spans="1:3">
      <c r="A64" s="3">
        <v>39157</v>
      </c>
      <c r="B64" s="2">
        <f t="shared" si="1"/>
        <v>2007.1922272416168</v>
      </c>
      <c r="C64" s="1">
        <v>22</v>
      </c>
    </row>
    <row r="65" spans="1:3">
      <c r="A65" s="3">
        <v>39164</v>
      </c>
      <c r="B65" s="2">
        <f t="shared" si="1"/>
        <v>2007.2113921971268</v>
      </c>
      <c r="C65" s="1">
        <v>20</v>
      </c>
    </row>
    <row r="66" spans="1:3">
      <c r="A66" s="3">
        <v>39171</v>
      </c>
      <c r="B66" s="2">
        <f t="shared" si="1"/>
        <v>2007.2305571526367</v>
      </c>
      <c r="C66" s="1">
        <v>18</v>
      </c>
    </row>
    <row r="67" spans="1:3">
      <c r="A67" s="3">
        <v>39178</v>
      </c>
      <c r="B67" s="2">
        <f t="shared" si="1"/>
        <v>2007.2497221081467</v>
      </c>
      <c r="C67" s="1">
        <v>14</v>
      </c>
    </row>
    <row r="68" spans="1:3">
      <c r="A68" s="3">
        <v>39185</v>
      </c>
      <c r="B68" s="2">
        <f t="shared" si="1"/>
        <v>2007.2688870636566</v>
      </c>
      <c r="C68" s="1">
        <v>20</v>
      </c>
    </row>
    <row r="69" spans="1:3">
      <c r="A69" s="3">
        <v>39192</v>
      </c>
      <c r="B69" s="2">
        <f t="shared" si="1"/>
        <v>2007.2880520191666</v>
      </c>
      <c r="C69" s="1">
        <v>22</v>
      </c>
    </row>
    <row r="70" spans="1:3">
      <c r="A70" s="3">
        <v>39199</v>
      </c>
      <c r="B70" s="2">
        <f t="shared" si="1"/>
        <v>2007.3072169746765</v>
      </c>
      <c r="C70" s="1">
        <v>26</v>
      </c>
    </row>
    <row r="71" spans="1:3">
      <c r="A71" s="3">
        <v>39206</v>
      </c>
      <c r="B71" s="2">
        <f t="shared" si="1"/>
        <v>2007.3263819301865</v>
      </c>
      <c r="C71" s="1">
        <v>28</v>
      </c>
    </row>
    <row r="72" spans="1:3">
      <c r="A72" s="3">
        <v>39213</v>
      </c>
      <c r="B72" s="2">
        <f t="shared" si="1"/>
        <v>2007.3455468856964</v>
      </c>
      <c r="C72" s="1">
        <v>30</v>
      </c>
    </row>
    <row r="73" spans="1:3">
      <c r="A73" s="3">
        <v>39220</v>
      </c>
      <c r="B73" s="2">
        <f t="shared" si="1"/>
        <v>2007.3647118412064</v>
      </c>
      <c r="C73" s="1">
        <v>24</v>
      </c>
    </row>
    <row r="74" spans="1:3">
      <c r="A74" s="3">
        <v>39227</v>
      </c>
      <c r="B74" s="2">
        <f t="shared" si="1"/>
        <v>2007.3838767967163</v>
      </c>
      <c r="C74" s="1">
        <v>16</v>
      </c>
    </row>
    <row r="75" spans="1:3">
      <c r="A75" s="3">
        <v>39234</v>
      </c>
      <c r="B75" s="2">
        <f t="shared" si="1"/>
        <v>2007.4030417522263</v>
      </c>
      <c r="C75" s="1">
        <v>14</v>
      </c>
    </row>
    <row r="76" spans="1:3">
      <c r="A76" s="3">
        <v>39241</v>
      </c>
      <c r="B76" s="2">
        <f t="shared" si="1"/>
        <v>2007.4222067077362</v>
      </c>
      <c r="C76" s="1">
        <v>14</v>
      </c>
    </row>
    <row r="77" spans="1:3">
      <c r="A77" s="3">
        <v>39248</v>
      </c>
      <c r="B77" s="2">
        <f t="shared" si="1"/>
        <v>2007.4413716632462</v>
      </c>
      <c r="C77" s="1">
        <v>14</v>
      </c>
    </row>
    <row r="78" spans="1:3">
      <c r="A78" s="3">
        <v>39255</v>
      </c>
      <c r="B78" s="2">
        <f t="shared" si="1"/>
        <v>2007.4605366187561</v>
      </c>
      <c r="C78" s="1">
        <v>20</v>
      </c>
    </row>
    <row r="79" spans="1:3">
      <c r="A79" s="3">
        <v>39262</v>
      </c>
      <c r="B79" s="2">
        <f t="shared" si="1"/>
        <v>2007.4797015742661</v>
      </c>
      <c r="C79" s="1">
        <v>16</v>
      </c>
    </row>
    <row r="80" spans="1:3">
      <c r="A80" s="3">
        <v>39269</v>
      </c>
      <c r="B80" s="2">
        <f t="shared" si="1"/>
        <v>2007.498866529776</v>
      </c>
      <c r="C80" s="1">
        <v>22</v>
      </c>
    </row>
    <row r="81" spans="1:3">
      <c r="A81" s="3">
        <v>39276</v>
      </c>
      <c r="B81" s="2">
        <f t="shared" si="1"/>
        <v>2007.518031485286</v>
      </c>
      <c r="C81" s="1">
        <v>16</v>
      </c>
    </row>
    <row r="82" spans="1:3">
      <c r="A82" s="3">
        <v>39283</v>
      </c>
      <c r="B82" s="2">
        <f t="shared" si="1"/>
        <v>2007.5371964407959</v>
      </c>
      <c r="C82" s="1">
        <v>18</v>
      </c>
    </row>
    <row r="83" spans="1:3">
      <c r="A83" s="3">
        <v>39290</v>
      </c>
      <c r="B83" s="2">
        <f t="shared" si="1"/>
        <v>2007.5563613963059</v>
      </c>
      <c r="C83" s="1">
        <v>16</v>
      </c>
    </row>
    <row r="84" spans="1:3">
      <c r="A84" s="3">
        <v>39297</v>
      </c>
      <c r="B84" s="2">
        <f t="shared" si="1"/>
        <v>2007.5755263518158</v>
      </c>
      <c r="C84" s="1">
        <v>16</v>
      </c>
    </row>
    <row r="85" spans="1:3">
      <c r="A85" s="3">
        <v>39304</v>
      </c>
      <c r="B85" s="2">
        <f t="shared" si="1"/>
        <v>2007.5946913073258</v>
      </c>
      <c r="C85" s="1">
        <v>14</v>
      </c>
    </row>
    <row r="86" spans="1:3">
      <c r="A86" s="3">
        <v>39311</v>
      </c>
      <c r="B86" s="2">
        <f t="shared" si="1"/>
        <v>2007.6138562628357</v>
      </c>
      <c r="C86" s="1">
        <v>16</v>
      </c>
    </row>
    <row r="87" spans="1:3">
      <c r="A87" s="3">
        <v>39318</v>
      </c>
      <c r="B87" s="2">
        <f t="shared" si="1"/>
        <v>2007.6330212183457</v>
      </c>
      <c r="C87" s="1">
        <v>6</v>
      </c>
    </row>
    <row r="88" spans="1:3">
      <c r="A88" s="3">
        <v>39325</v>
      </c>
      <c r="B88" s="2">
        <f t="shared" si="1"/>
        <v>2007.6521861738556</v>
      </c>
      <c r="C88" s="1">
        <v>6</v>
      </c>
    </row>
    <row r="89" spans="1:3">
      <c r="A89" s="3">
        <v>39332</v>
      </c>
      <c r="B89" s="2">
        <f t="shared" si="1"/>
        <v>2007.6713511293656</v>
      </c>
      <c r="C89" s="1">
        <v>12</v>
      </c>
    </row>
    <row r="90" spans="1:3">
      <c r="A90" s="3">
        <v>39339</v>
      </c>
      <c r="B90" s="2">
        <f t="shared" si="1"/>
        <v>2007.6905160848755</v>
      </c>
      <c r="C90" s="1">
        <v>10</v>
      </c>
    </row>
    <row r="91" spans="1:3">
      <c r="A91" s="3">
        <v>39346</v>
      </c>
      <c r="B91" s="2">
        <f t="shared" si="1"/>
        <v>2007.7096810403855</v>
      </c>
      <c r="C91" s="1">
        <v>16</v>
      </c>
    </row>
    <row r="92" spans="1:3">
      <c r="A92" s="3">
        <v>39353</v>
      </c>
      <c r="B92" s="2">
        <f t="shared" si="1"/>
        <v>2007.7288459958954</v>
      </c>
      <c r="C92" s="1">
        <v>20</v>
      </c>
    </row>
    <row r="93" spans="1:3">
      <c r="A93" s="3">
        <v>39360</v>
      </c>
      <c r="B93" s="2">
        <f t="shared" si="1"/>
        <v>2007.7480109514054</v>
      </c>
      <c r="C93" s="1">
        <v>18</v>
      </c>
    </row>
    <row r="94" spans="1:3">
      <c r="A94" s="3">
        <v>39367</v>
      </c>
      <c r="B94" s="2">
        <f t="shared" si="1"/>
        <v>2007.7671759069153</v>
      </c>
      <c r="C94" s="1">
        <v>20</v>
      </c>
    </row>
    <row r="95" spans="1:3">
      <c r="A95" s="3">
        <v>39374</v>
      </c>
      <c r="B95" s="2">
        <f t="shared" si="1"/>
        <v>2007.7863408624253</v>
      </c>
      <c r="C95" s="1">
        <v>16</v>
      </c>
    </row>
    <row r="96" spans="1:3">
      <c r="A96" s="3">
        <v>39381</v>
      </c>
      <c r="B96" s="2">
        <f t="shared" si="1"/>
        <v>2007.8055058179352</v>
      </c>
      <c r="C96" s="1">
        <v>12</v>
      </c>
    </row>
    <row r="97" spans="1:3">
      <c r="A97" s="3">
        <v>39388</v>
      </c>
      <c r="B97" s="2">
        <f t="shared" si="1"/>
        <v>2007.8246707734452</v>
      </c>
      <c r="C97" s="1">
        <v>16</v>
      </c>
    </row>
    <row r="98" spans="1:3">
      <c r="A98" s="3">
        <v>39395</v>
      </c>
      <c r="B98" s="2">
        <f t="shared" si="1"/>
        <v>2007.8438357289551</v>
      </c>
      <c r="C98" s="1">
        <v>16</v>
      </c>
    </row>
    <row r="99" spans="1:3">
      <c r="A99" s="3">
        <v>39402</v>
      </c>
      <c r="B99" s="2">
        <f t="shared" ref="B99:B162" si="2">B98+(7/365.25)</f>
        <v>2007.8630006844651</v>
      </c>
      <c r="C99" s="1">
        <v>14</v>
      </c>
    </row>
    <row r="100" spans="1:3">
      <c r="A100" s="3">
        <v>39409</v>
      </c>
      <c r="B100" s="2">
        <f t="shared" si="2"/>
        <v>2007.882165639975</v>
      </c>
      <c r="C100" s="1">
        <v>12</v>
      </c>
    </row>
    <row r="101" spans="1:3">
      <c r="A101" s="3">
        <v>39416</v>
      </c>
      <c r="B101" s="2">
        <f t="shared" si="2"/>
        <v>2007.901330595485</v>
      </c>
      <c r="C101" s="1">
        <v>10</v>
      </c>
    </row>
    <row r="102" spans="1:3">
      <c r="A102" s="3">
        <v>39423</v>
      </c>
      <c r="B102" s="2">
        <f t="shared" si="2"/>
        <v>2007.9204955509949</v>
      </c>
      <c r="C102" s="1">
        <v>8</v>
      </c>
    </row>
    <row r="103" spans="1:3">
      <c r="A103" s="3">
        <v>39430</v>
      </c>
      <c r="B103" s="2">
        <f t="shared" si="2"/>
        <v>2007.9396605065049</v>
      </c>
      <c r="C103" s="1">
        <v>8</v>
      </c>
    </row>
    <row r="104" spans="1:3">
      <c r="A104" s="3">
        <v>39437</v>
      </c>
      <c r="B104" s="2">
        <f t="shared" si="2"/>
        <v>2007.9588254620148</v>
      </c>
      <c r="C104" s="1">
        <v>18</v>
      </c>
    </row>
    <row r="105" spans="1:3">
      <c r="A105" s="3">
        <v>39444</v>
      </c>
      <c r="B105" s="2">
        <f t="shared" si="2"/>
        <v>2007.9779904175248</v>
      </c>
      <c r="C105" s="1">
        <v>12</v>
      </c>
    </row>
    <row r="106" spans="1:3">
      <c r="A106" s="3">
        <v>39451</v>
      </c>
      <c r="B106" s="2">
        <f t="shared" si="2"/>
        <v>2007.9971553730347</v>
      </c>
      <c r="C106" s="1">
        <v>14</v>
      </c>
    </row>
    <row r="107" spans="1:3">
      <c r="A107" s="3">
        <v>39458</v>
      </c>
      <c r="B107" s="2">
        <f t="shared" si="2"/>
        <v>2008.0163203285447</v>
      </c>
      <c r="C107" s="1">
        <v>16</v>
      </c>
    </row>
    <row r="108" spans="1:3">
      <c r="A108" s="3">
        <v>39465</v>
      </c>
      <c r="B108" s="2">
        <f t="shared" si="2"/>
        <v>2008.0354852840546</v>
      </c>
      <c r="C108" s="1">
        <v>12</v>
      </c>
    </row>
    <row r="109" spans="1:3">
      <c r="A109" s="3">
        <v>39472</v>
      </c>
      <c r="B109" s="2">
        <f t="shared" si="2"/>
        <v>2008.0546502395646</v>
      </c>
      <c r="C109" s="1">
        <v>12</v>
      </c>
    </row>
    <row r="110" spans="1:3">
      <c r="A110" s="3">
        <v>39479</v>
      </c>
      <c r="B110" s="2">
        <f t="shared" si="2"/>
        <v>2008.0738151950745</v>
      </c>
      <c r="C110" s="1">
        <v>8</v>
      </c>
    </row>
    <row r="111" spans="1:3">
      <c r="A111" s="3">
        <v>39486</v>
      </c>
      <c r="B111" s="2">
        <f t="shared" si="2"/>
        <v>2008.0929801505845</v>
      </c>
      <c r="C111" s="1">
        <v>4</v>
      </c>
    </row>
    <row r="112" spans="1:3">
      <c r="A112" s="3">
        <v>39493</v>
      </c>
      <c r="B112" s="2">
        <f t="shared" si="2"/>
        <v>2008.1121451060944</v>
      </c>
      <c r="C112" s="1">
        <v>-2</v>
      </c>
    </row>
    <row r="113" spans="1:3">
      <c r="A113" s="3">
        <v>39500</v>
      </c>
      <c r="B113" s="2">
        <f t="shared" si="2"/>
        <v>2008.1313100616044</v>
      </c>
      <c r="C113" s="1">
        <v>2</v>
      </c>
    </row>
    <row r="114" spans="1:3">
      <c r="A114" s="3">
        <v>39507</v>
      </c>
      <c r="B114" s="2">
        <f t="shared" si="2"/>
        <v>2008.1504750171143</v>
      </c>
      <c r="C114" s="1">
        <v>-2</v>
      </c>
    </row>
    <row r="115" spans="1:3">
      <c r="A115" s="3">
        <v>39514</v>
      </c>
      <c r="B115" s="2">
        <f t="shared" si="2"/>
        <v>2008.1696399726243</v>
      </c>
      <c r="C115" s="1">
        <v>0</v>
      </c>
    </row>
    <row r="116" spans="1:3">
      <c r="A116" s="3">
        <v>39521</v>
      </c>
      <c r="B116" s="2">
        <f t="shared" si="2"/>
        <v>2008.1888049281342</v>
      </c>
      <c r="C116" s="1">
        <v>6</v>
      </c>
    </row>
    <row r="117" spans="1:3">
      <c r="A117" s="3">
        <v>39528</v>
      </c>
      <c r="B117" s="2">
        <f t="shared" si="2"/>
        <v>2008.2079698836442</v>
      </c>
      <c r="C117" s="1">
        <v>6</v>
      </c>
    </row>
    <row r="118" spans="1:3">
      <c r="A118" s="3">
        <v>39535</v>
      </c>
      <c r="B118" s="2">
        <f t="shared" si="2"/>
        <v>2008.2271348391541</v>
      </c>
      <c r="C118" s="1">
        <v>10</v>
      </c>
    </row>
    <row r="119" spans="1:3">
      <c r="A119" s="3">
        <v>39542</v>
      </c>
      <c r="B119" s="2">
        <f t="shared" si="2"/>
        <v>2008.2462997946641</v>
      </c>
      <c r="C119" s="1">
        <v>12</v>
      </c>
    </row>
    <row r="120" spans="1:3">
      <c r="A120" s="3">
        <v>39549</v>
      </c>
      <c r="B120" s="2">
        <f t="shared" si="2"/>
        <v>2008.265464750174</v>
      </c>
      <c r="C120" s="1">
        <v>14</v>
      </c>
    </row>
    <row r="121" spans="1:3">
      <c r="A121" s="3">
        <v>39556</v>
      </c>
      <c r="B121" s="2">
        <f t="shared" si="2"/>
        <v>2008.284629705684</v>
      </c>
      <c r="C121" s="1">
        <v>6</v>
      </c>
    </row>
    <row r="122" spans="1:3">
      <c r="A122" s="3">
        <v>39563</v>
      </c>
      <c r="B122" s="2">
        <f t="shared" si="2"/>
        <v>2008.3037946611939</v>
      </c>
      <c r="C122" s="1">
        <v>4</v>
      </c>
    </row>
    <row r="123" spans="1:3">
      <c r="A123" s="3">
        <v>39570</v>
      </c>
      <c r="B123" s="2">
        <f t="shared" si="2"/>
        <v>2008.3229596167039</v>
      </c>
      <c r="C123" s="1">
        <v>2</v>
      </c>
    </row>
    <row r="124" spans="1:3">
      <c r="A124" s="3">
        <v>39577</v>
      </c>
      <c r="B124" s="2">
        <f t="shared" si="2"/>
        <v>2008.3421245722138</v>
      </c>
      <c r="C124" s="1">
        <v>-6</v>
      </c>
    </row>
    <row r="125" spans="1:3">
      <c r="A125" s="3">
        <v>39584</v>
      </c>
      <c r="B125" s="2">
        <f t="shared" si="2"/>
        <v>2008.3612895277238</v>
      </c>
      <c r="C125" s="1">
        <v>-8</v>
      </c>
    </row>
    <row r="126" spans="1:3">
      <c r="A126" s="3">
        <v>39591</v>
      </c>
      <c r="B126" s="2">
        <f t="shared" si="2"/>
        <v>2008.3804544832337</v>
      </c>
      <c r="C126" s="1">
        <v>-6</v>
      </c>
    </row>
    <row r="127" spans="1:3">
      <c r="A127" s="3">
        <v>39598</v>
      </c>
      <c r="B127" s="2">
        <f t="shared" si="2"/>
        <v>2008.3996194387437</v>
      </c>
      <c r="C127" s="1">
        <v>-10</v>
      </c>
    </row>
    <row r="128" spans="1:3">
      <c r="A128" s="3">
        <v>39605</v>
      </c>
      <c r="B128" s="2">
        <f t="shared" si="2"/>
        <v>2008.4187843942536</v>
      </c>
      <c r="C128" s="1">
        <v>-6</v>
      </c>
    </row>
    <row r="129" spans="1:3">
      <c r="A129" s="3">
        <v>39612</v>
      </c>
      <c r="B129" s="2">
        <f t="shared" si="2"/>
        <v>2008.4379493497636</v>
      </c>
      <c r="C129" s="1">
        <v>-4</v>
      </c>
    </row>
    <row r="130" spans="1:3">
      <c r="A130" s="3">
        <v>39619</v>
      </c>
      <c r="B130" s="2">
        <f t="shared" si="2"/>
        <v>2008.4571143052735</v>
      </c>
      <c r="C130" s="1">
        <v>-4</v>
      </c>
    </row>
    <row r="131" spans="1:3">
      <c r="A131" s="3">
        <v>39626</v>
      </c>
      <c r="B131" s="2">
        <f t="shared" si="2"/>
        <v>2008.4762792607835</v>
      </c>
      <c r="C131" s="1">
        <v>-2</v>
      </c>
    </row>
    <row r="132" spans="1:3">
      <c r="A132" s="3">
        <v>39633</v>
      </c>
      <c r="B132" s="2">
        <f t="shared" si="2"/>
        <v>2008.4954442162934</v>
      </c>
      <c r="C132" s="1">
        <v>-2</v>
      </c>
    </row>
    <row r="133" spans="1:3">
      <c r="A133" s="3">
        <v>39640</v>
      </c>
      <c r="B133" s="2">
        <f t="shared" si="2"/>
        <v>2008.5146091718034</v>
      </c>
      <c r="C133" s="1">
        <v>2</v>
      </c>
    </row>
    <row r="134" spans="1:3">
      <c r="A134" s="3">
        <v>39647</v>
      </c>
      <c r="B134" s="2">
        <f t="shared" si="2"/>
        <v>2008.5337741273133</v>
      </c>
      <c r="C134" s="1">
        <v>4</v>
      </c>
    </row>
    <row r="135" spans="1:3">
      <c r="A135" s="3">
        <v>39654</v>
      </c>
      <c r="B135" s="2">
        <f t="shared" si="2"/>
        <v>2008.5529390828233</v>
      </c>
      <c r="C135" s="1">
        <v>4</v>
      </c>
    </row>
    <row r="136" spans="1:3">
      <c r="A136" s="3">
        <v>39661</v>
      </c>
      <c r="B136" s="2">
        <f t="shared" si="2"/>
        <v>2008.5721040383332</v>
      </c>
      <c r="C136" s="1">
        <v>-2</v>
      </c>
    </row>
    <row r="137" spans="1:3">
      <c r="A137" s="3">
        <v>39668</v>
      </c>
      <c r="B137" s="2">
        <f t="shared" si="2"/>
        <v>2008.5912689938432</v>
      </c>
      <c r="C137" s="1">
        <v>-4</v>
      </c>
    </row>
    <row r="138" spans="1:3">
      <c r="A138" s="3">
        <v>39675</v>
      </c>
      <c r="B138" s="2">
        <f t="shared" si="2"/>
        <v>2008.6104339493531</v>
      </c>
      <c r="C138" s="1">
        <v>-6</v>
      </c>
    </row>
    <row r="139" spans="1:3">
      <c r="A139" s="3">
        <v>39682</v>
      </c>
      <c r="B139" s="2">
        <f t="shared" si="2"/>
        <v>2008.6295989048631</v>
      </c>
      <c r="C139" s="1">
        <v>-6</v>
      </c>
    </row>
    <row r="140" spans="1:3">
      <c r="A140" s="3">
        <v>39689</v>
      </c>
      <c r="B140" s="2">
        <f t="shared" si="2"/>
        <v>2008.648763860373</v>
      </c>
      <c r="C140" s="1">
        <v>-8</v>
      </c>
    </row>
    <row r="141" spans="1:3">
      <c r="A141" s="3">
        <v>39696</v>
      </c>
      <c r="B141" s="2">
        <f t="shared" si="2"/>
        <v>2008.667928815883</v>
      </c>
      <c r="C141" s="1">
        <v>-10</v>
      </c>
    </row>
    <row r="142" spans="1:3">
      <c r="A142" s="3">
        <v>39703</v>
      </c>
      <c r="B142" s="2">
        <f t="shared" si="2"/>
        <v>2008.6870937713929</v>
      </c>
      <c r="C142" s="1">
        <v>-10</v>
      </c>
    </row>
    <row r="143" spans="1:3">
      <c r="A143" s="3">
        <v>39710</v>
      </c>
      <c r="B143" s="2">
        <f t="shared" si="2"/>
        <v>2008.7062587269029</v>
      </c>
      <c r="C143" s="1">
        <v>-6</v>
      </c>
    </row>
    <row r="144" spans="1:3">
      <c r="A144" s="3">
        <v>39717</v>
      </c>
      <c r="B144" s="2">
        <f t="shared" si="2"/>
        <v>2008.7254236824128</v>
      </c>
      <c r="C144" s="1">
        <v>-4</v>
      </c>
    </row>
    <row r="145" spans="1:3">
      <c r="A145" s="3">
        <v>39724</v>
      </c>
      <c r="B145" s="2">
        <f t="shared" si="2"/>
        <v>2008.7445886379228</v>
      </c>
      <c r="C145" s="1">
        <v>-2</v>
      </c>
    </row>
    <row r="146" spans="1:3">
      <c r="A146" s="3">
        <v>39731</v>
      </c>
      <c r="B146" s="2">
        <f t="shared" si="2"/>
        <v>2008.7637535934327</v>
      </c>
      <c r="C146" s="1">
        <v>0</v>
      </c>
    </row>
    <row r="147" spans="1:3">
      <c r="A147" s="3">
        <v>39738</v>
      </c>
      <c r="B147" s="2">
        <f t="shared" si="2"/>
        <v>2008.7829185489427</v>
      </c>
      <c r="C147" s="1">
        <v>0</v>
      </c>
    </row>
    <row r="148" spans="1:3">
      <c r="A148" s="3">
        <v>39745</v>
      </c>
      <c r="B148" s="2">
        <f t="shared" si="2"/>
        <v>2008.8020835044526</v>
      </c>
      <c r="C148" s="1">
        <v>-2</v>
      </c>
    </row>
    <row r="149" spans="1:3">
      <c r="A149" s="3">
        <v>39752</v>
      </c>
      <c r="B149" s="2">
        <f t="shared" si="2"/>
        <v>2008.8212484599626</v>
      </c>
      <c r="C149" s="1">
        <v>-2</v>
      </c>
    </row>
    <row r="150" spans="1:3">
      <c r="A150" s="3">
        <v>39759</v>
      </c>
      <c r="B150" s="2">
        <f t="shared" si="2"/>
        <v>2008.8404134154725</v>
      </c>
      <c r="C150" s="1">
        <v>-6</v>
      </c>
    </row>
    <row r="151" spans="1:3">
      <c r="A151" s="3">
        <v>39766</v>
      </c>
      <c r="B151" s="2">
        <f t="shared" si="2"/>
        <v>2008.8595783709825</v>
      </c>
      <c r="C151" s="1">
        <v>-10</v>
      </c>
    </row>
    <row r="152" spans="1:3">
      <c r="A152" s="3">
        <v>39773</v>
      </c>
      <c r="B152" s="2">
        <f t="shared" si="2"/>
        <v>2008.8787433264924</v>
      </c>
      <c r="C152" s="1">
        <v>-12</v>
      </c>
    </row>
    <row r="153" spans="1:3">
      <c r="A153" s="3">
        <v>39780</v>
      </c>
      <c r="B153" s="2">
        <f t="shared" si="2"/>
        <v>2008.8979082820024</v>
      </c>
      <c r="C153" s="1">
        <v>-14</v>
      </c>
    </row>
    <row r="154" spans="1:3">
      <c r="A154" s="3">
        <v>39787</v>
      </c>
      <c r="B154" s="2">
        <f t="shared" si="2"/>
        <v>2008.9170732375123</v>
      </c>
      <c r="C154" s="1">
        <v>-16</v>
      </c>
    </row>
    <row r="155" spans="1:3">
      <c r="A155" s="3">
        <v>39794</v>
      </c>
      <c r="B155" s="2">
        <f t="shared" si="2"/>
        <v>2008.9362381930223</v>
      </c>
      <c r="C155" s="1">
        <v>-14</v>
      </c>
    </row>
    <row r="156" spans="1:3">
      <c r="A156" s="3">
        <v>39801</v>
      </c>
      <c r="B156" s="2">
        <f t="shared" si="2"/>
        <v>2008.9554031485322</v>
      </c>
      <c r="C156" s="1">
        <v>-12</v>
      </c>
    </row>
    <row r="157" spans="1:3">
      <c r="A157" s="3">
        <v>39808</v>
      </c>
      <c r="B157" s="2">
        <f t="shared" si="2"/>
        <v>2008.9745681040422</v>
      </c>
      <c r="C157" s="1">
        <v>-8</v>
      </c>
    </row>
    <row r="158" spans="1:3">
      <c r="A158" s="3">
        <v>39815</v>
      </c>
      <c r="B158" s="2">
        <f t="shared" si="2"/>
        <v>2008.9937330595521</v>
      </c>
      <c r="C158" s="1">
        <v>-10</v>
      </c>
    </row>
    <row r="159" spans="1:3">
      <c r="A159" s="3">
        <v>39822</v>
      </c>
      <c r="B159" s="2">
        <f t="shared" si="2"/>
        <v>2009.0128980150621</v>
      </c>
      <c r="C159" s="1">
        <v>-10</v>
      </c>
    </row>
    <row r="160" spans="1:3">
      <c r="A160" s="3">
        <v>39829</v>
      </c>
      <c r="B160" s="2">
        <f t="shared" si="2"/>
        <v>2009.032062970572</v>
      </c>
      <c r="C160" s="1">
        <v>-12</v>
      </c>
    </row>
    <row r="161" spans="1:3">
      <c r="A161" s="3">
        <v>39836</v>
      </c>
      <c r="B161" s="2">
        <f t="shared" si="2"/>
        <v>2009.051227926082</v>
      </c>
      <c r="C161" s="1">
        <v>-16</v>
      </c>
    </row>
    <row r="162" spans="1:3">
      <c r="A162" s="3">
        <v>39843</v>
      </c>
      <c r="B162" s="2">
        <f t="shared" si="2"/>
        <v>2009.0703928815919</v>
      </c>
      <c r="C162" s="1">
        <v>-15</v>
      </c>
    </row>
    <row r="163" spans="1:3">
      <c r="A163" s="3">
        <v>39850</v>
      </c>
      <c r="B163" s="2">
        <f t="shared" ref="B163:B226" si="3">B162+(7/365.25)</f>
        <v>2009.0895578371019</v>
      </c>
      <c r="C163" s="1">
        <v>-14</v>
      </c>
    </row>
    <row r="164" spans="1:3">
      <c r="A164" s="3">
        <v>39857</v>
      </c>
      <c r="B164" s="2">
        <f t="shared" si="3"/>
        <v>2009.1087227926118</v>
      </c>
      <c r="C164" s="1">
        <v>-12</v>
      </c>
    </row>
    <row r="165" spans="1:3">
      <c r="A165" s="3">
        <v>39864</v>
      </c>
      <c r="B165" s="2">
        <f t="shared" si="3"/>
        <v>2009.1278877481218</v>
      </c>
      <c r="C165" s="1">
        <v>-6</v>
      </c>
    </row>
    <row r="166" spans="1:3">
      <c r="A166" s="3">
        <v>39871</v>
      </c>
      <c r="B166" s="2">
        <f t="shared" si="3"/>
        <v>2009.1470527036317</v>
      </c>
      <c r="C166" s="1">
        <v>-2</v>
      </c>
    </row>
    <row r="167" spans="1:3">
      <c r="A167" s="3">
        <v>39878</v>
      </c>
      <c r="B167" s="2">
        <f t="shared" si="3"/>
        <v>2009.1662176591417</v>
      </c>
      <c r="C167" s="1">
        <v>-4</v>
      </c>
    </row>
    <row r="168" spans="1:3">
      <c r="A168" s="3">
        <v>39885</v>
      </c>
      <c r="B168" s="2">
        <f t="shared" si="3"/>
        <v>2009.1853826146516</v>
      </c>
      <c r="C168" s="1">
        <v>-4</v>
      </c>
    </row>
    <row r="169" spans="1:3">
      <c r="A169" s="3">
        <v>39892</v>
      </c>
      <c r="B169" s="2">
        <f t="shared" si="3"/>
        <v>2009.2045475701616</v>
      </c>
      <c r="C169" s="1">
        <v>-4</v>
      </c>
    </row>
    <row r="170" spans="1:3">
      <c r="A170" s="3">
        <v>39899</v>
      </c>
      <c r="B170" s="2">
        <f t="shared" si="3"/>
        <v>2009.2237125256715</v>
      </c>
      <c r="C170" s="1">
        <v>-10</v>
      </c>
    </row>
    <row r="171" spans="1:3">
      <c r="A171" s="3">
        <v>39906</v>
      </c>
      <c r="B171" s="2">
        <f t="shared" si="3"/>
        <v>2009.2428774811815</v>
      </c>
      <c r="C171" s="1">
        <v>-8</v>
      </c>
    </row>
    <row r="172" spans="1:3">
      <c r="A172" s="3">
        <v>39913</v>
      </c>
      <c r="B172" s="2">
        <f t="shared" si="3"/>
        <v>2009.2620424366914</v>
      </c>
      <c r="C172" s="1">
        <v>-10</v>
      </c>
    </row>
    <row r="173" spans="1:3">
      <c r="A173" s="3">
        <v>39920</v>
      </c>
      <c r="B173" s="2">
        <f t="shared" si="3"/>
        <v>2009.2812073922014</v>
      </c>
      <c r="C173" s="1">
        <v>-8</v>
      </c>
    </row>
    <row r="174" spans="1:3">
      <c r="A174" s="3">
        <v>39927</v>
      </c>
      <c r="B174" s="2">
        <f t="shared" si="3"/>
        <v>2009.3003723477113</v>
      </c>
      <c r="C174" s="1">
        <v>-4</v>
      </c>
    </row>
    <row r="175" spans="1:3">
      <c r="A175" s="3">
        <v>39934</v>
      </c>
      <c r="B175" s="2">
        <f t="shared" si="3"/>
        <v>2009.3195373032213</v>
      </c>
      <c r="C175" s="1">
        <v>0</v>
      </c>
    </row>
    <row r="176" spans="1:3">
      <c r="A176" s="3">
        <v>39941</v>
      </c>
      <c r="B176" s="2">
        <f t="shared" si="3"/>
        <v>2009.3387022587312</v>
      </c>
      <c r="C176" s="1">
        <v>2</v>
      </c>
    </row>
    <row r="177" spans="1:3">
      <c r="A177" s="3">
        <v>39948</v>
      </c>
      <c r="B177" s="2">
        <f t="shared" si="3"/>
        <v>2009.3578672142412</v>
      </c>
      <c r="C177" s="1">
        <v>4</v>
      </c>
    </row>
    <row r="178" spans="1:3">
      <c r="A178" s="3">
        <v>39955</v>
      </c>
      <c r="B178" s="2">
        <f t="shared" si="3"/>
        <v>2009.3770321697511</v>
      </c>
      <c r="C178" s="1">
        <v>-4</v>
      </c>
    </row>
    <row r="179" spans="1:3">
      <c r="A179" s="3">
        <v>39962</v>
      </c>
      <c r="B179" s="2">
        <f t="shared" si="3"/>
        <v>2009.3961971252611</v>
      </c>
      <c r="C179" s="1">
        <v>-8</v>
      </c>
    </row>
    <row r="180" spans="1:3">
      <c r="A180" s="3">
        <v>39969</v>
      </c>
      <c r="B180" s="2">
        <f t="shared" si="3"/>
        <v>2009.415362080771</v>
      </c>
      <c r="C180" s="1">
        <v>-10</v>
      </c>
    </row>
    <row r="181" spans="1:3">
      <c r="A181" s="3">
        <v>39976</v>
      </c>
      <c r="B181" s="2">
        <f t="shared" si="3"/>
        <v>2009.434527036281</v>
      </c>
      <c r="C181" s="1">
        <v>-10</v>
      </c>
    </row>
    <row r="182" spans="1:3">
      <c r="A182" s="3">
        <v>39983</v>
      </c>
      <c r="B182" s="2">
        <f t="shared" si="3"/>
        <v>2009.4536919917909</v>
      </c>
      <c r="C182" s="1">
        <v>-14</v>
      </c>
    </row>
    <row r="183" spans="1:3">
      <c r="A183" s="3">
        <v>39990</v>
      </c>
      <c r="B183" s="2">
        <f t="shared" si="3"/>
        <v>2009.4728569473009</v>
      </c>
      <c r="C183" s="1">
        <v>-22</v>
      </c>
    </row>
    <row r="184" spans="1:3">
      <c r="A184" s="3">
        <v>39997</v>
      </c>
      <c r="B184" s="2">
        <f t="shared" si="3"/>
        <v>2009.4920219028108</v>
      </c>
      <c r="C184" s="1">
        <v>-22</v>
      </c>
    </row>
    <row r="185" spans="1:3">
      <c r="A185" s="3">
        <v>40004</v>
      </c>
      <c r="B185" s="2">
        <f t="shared" si="3"/>
        <v>2009.5111868583208</v>
      </c>
      <c r="C185" s="1">
        <v>-16</v>
      </c>
    </row>
    <row r="186" spans="1:3">
      <c r="A186" s="3">
        <v>40011</v>
      </c>
      <c r="B186" s="2">
        <f t="shared" si="3"/>
        <v>2009.5303518138307</v>
      </c>
      <c r="C186" s="1">
        <v>-14</v>
      </c>
    </row>
    <row r="187" spans="1:3">
      <c r="A187" s="3">
        <v>40018</v>
      </c>
      <c r="B187" s="2">
        <f t="shared" si="3"/>
        <v>2009.5495167693407</v>
      </c>
      <c r="C187" s="1">
        <v>-14</v>
      </c>
    </row>
    <row r="188" spans="1:3">
      <c r="A188" s="3">
        <v>40025</v>
      </c>
      <c r="B188" s="2">
        <f t="shared" si="3"/>
        <v>2009.5686817248506</v>
      </c>
      <c r="C188" s="1">
        <v>-12</v>
      </c>
    </row>
    <row r="189" spans="1:3">
      <c r="A189" s="3">
        <v>40032</v>
      </c>
      <c r="B189" s="2">
        <f t="shared" si="3"/>
        <v>2009.5878466803606</v>
      </c>
      <c r="C189" s="1">
        <v>-12</v>
      </c>
    </row>
    <row r="190" spans="1:3">
      <c r="A190" s="3">
        <f>A189+7</f>
        <v>40039</v>
      </c>
      <c r="B190" s="2">
        <f t="shared" si="3"/>
        <v>2009.6070116358705</v>
      </c>
      <c r="C190" s="1">
        <v>-6</v>
      </c>
    </row>
    <row r="191" spans="1:3">
      <c r="A191" s="3">
        <f t="shared" ref="A191:A254" si="4">A190+7</f>
        <v>40046</v>
      </c>
      <c r="B191" s="2">
        <f t="shared" si="3"/>
        <v>2009.6261765913805</v>
      </c>
      <c r="C191" s="1">
        <v>-4</v>
      </c>
    </row>
    <row r="192" spans="1:3">
      <c r="A192" s="3">
        <f t="shared" si="4"/>
        <v>40053</v>
      </c>
      <c r="B192" s="2">
        <f t="shared" si="3"/>
        <v>2009.6453415468904</v>
      </c>
      <c r="C192" s="1">
        <v>-2</v>
      </c>
    </row>
    <row r="193" spans="1:3">
      <c r="A193" s="3">
        <f t="shared" si="4"/>
        <v>40060</v>
      </c>
      <c r="B193" s="2">
        <f t="shared" si="3"/>
        <v>2009.6645065024004</v>
      </c>
      <c r="C193" s="1">
        <v>-4</v>
      </c>
    </row>
    <row r="194" spans="1:3">
      <c r="A194" s="3">
        <f t="shared" si="4"/>
        <v>40067</v>
      </c>
      <c r="B194" s="2">
        <f t="shared" si="3"/>
        <v>2009.6836714579104</v>
      </c>
      <c r="C194" s="1">
        <v>-10</v>
      </c>
    </row>
    <row r="195" spans="1:3">
      <c r="A195" s="3">
        <f t="shared" si="4"/>
        <v>40074</v>
      </c>
      <c r="B195" s="2">
        <f t="shared" si="3"/>
        <v>2009.7028364134203</v>
      </c>
      <c r="C195" s="1">
        <v>-12</v>
      </c>
    </row>
    <row r="196" spans="1:3">
      <c r="A196" s="3">
        <f t="shared" si="4"/>
        <v>40081</v>
      </c>
      <c r="B196" s="2">
        <f t="shared" si="3"/>
        <v>2009.7220013689303</v>
      </c>
      <c r="C196" s="1">
        <v>-10</v>
      </c>
    </row>
    <row r="197" spans="1:3">
      <c r="A197" s="3">
        <f t="shared" si="4"/>
        <v>40088</v>
      </c>
      <c r="B197" s="2">
        <f t="shared" si="3"/>
        <v>2009.7411663244402</v>
      </c>
      <c r="C197" s="1">
        <v>-10</v>
      </c>
    </row>
    <row r="198" spans="1:3">
      <c r="A198" s="3">
        <f t="shared" si="4"/>
        <v>40095</v>
      </c>
      <c r="B198" s="2">
        <f t="shared" si="3"/>
        <v>2009.7603312799502</v>
      </c>
      <c r="C198" s="48">
        <v>-12</v>
      </c>
    </row>
    <row r="199" spans="1:3">
      <c r="A199" s="3">
        <f t="shared" si="4"/>
        <v>40102</v>
      </c>
      <c r="B199" s="2">
        <f t="shared" si="3"/>
        <v>2009.7794962354601</v>
      </c>
      <c r="C199" s="48">
        <v>-16</v>
      </c>
    </row>
    <row r="200" spans="1:3">
      <c r="A200" s="3">
        <f t="shared" si="4"/>
        <v>40109</v>
      </c>
      <c r="B200" s="2">
        <f t="shared" si="3"/>
        <v>2009.7986611909701</v>
      </c>
      <c r="C200" s="48">
        <v>-18</v>
      </c>
    </row>
    <row r="201" spans="1:3" ht="13.5" customHeight="1">
      <c r="A201" s="3">
        <f t="shared" si="4"/>
        <v>40116</v>
      </c>
      <c r="B201" s="2">
        <f t="shared" si="3"/>
        <v>2009.81782614648</v>
      </c>
      <c r="C201" s="48">
        <v>-14</v>
      </c>
    </row>
    <row r="202" spans="1:3">
      <c r="A202" s="3">
        <f t="shared" si="4"/>
        <v>40123</v>
      </c>
      <c r="B202" s="2">
        <f t="shared" si="3"/>
        <v>2009.83699110199</v>
      </c>
      <c r="C202" s="48">
        <v>-16</v>
      </c>
    </row>
    <row r="203" spans="1:3">
      <c r="A203" s="3">
        <f t="shared" si="4"/>
        <v>40130</v>
      </c>
      <c r="B203" s="2">
        <f t="shared" si="3"/>
        <v>2009.8561560574999</v>
      </c>
      <c r="C203" s="48">
        <v>-10</v>
      </c>
    </row>
    <row r="204" spans="1:3">
      <c r="A204" s="3">
        <f t="shared" si="4"/>
        <v>40137</v>
      </c>
      <c r="B204" s="2">
        <f t="shared" si="3"/>
        <v>2009.8753210130099</v>
      </c>
      <c r="C204" s="48">
        <v>-8</v>
      </c>
    </row>
    <row r="205" spans="1:3">
      <c r="A205" s="3">
        <f t="shared" si="4"/>
        <v>40144</v>
      </c>
      <c r="B205" s="2">
        <f t="shared" si="3"/>
        <v>2009.8944859685198</v>
      </c>
      <c r="C205" s="48">
        <v>-14</v>
      </c>
    </row>
    <row r="206" spans="1:3">
      <c r="A206" s="3">
        <f t="shared" si="4"/>
        <v>40151</v>
      </c>
      <c r="B206" s="2">
        <f t="shared" si="3"/>
        <v>2009.9136509240298</v>
      </c>
      <c r="C206" s="48">
        <v>-10</v>
      </c>
    </row>
    <row r="207" spans="1:3">
      <c r="A207" s="3">
        <f t="shared" si="4"/>
        <v>40158</v>
      </c>
      <c r="B207" s="2">
        <f t="shared" si="3"/>
        <v>2009.9328158795397</v>
      </c>
      <c r="C207" s="48">
        <v>-12</v>
      </c>
    </row>
    <row r="208" spans="1:3">
      <c r="A208" s="3">
        <f t="shared" si="4"/>
        <v>40165</v>
      </c>
      <c r="B208" s="2">
        <f t="shared" si="3"/>
        <v>2009.9519808350497</v>
      </c>
      <c r="C208" s="48">
        <v>-6</v>
      </c>
    </row>
    <row r="209" spans="1:3">
      <c r="A209" s="3">
        <f t="shared" si="4"/>
        <v>40172</v>
      </c>
      <c r="B209" s="2">
        <f t="shared" si="3"/>
        <v>2009.9711457905596</v>
      </c>
      <c r="C209" s="48">
        <v>0</v>
      </c>
    </row>
    <row r="210" spans="1:3">
      <c r="A210" s="3">
        <f t="shared" si="4"/>
        <v>40179</v>
      </c>
      <c r="B210" s="2">
        <f t="shared" si="3"/>
        <v>2009.9903107460696</v>
      </c>
      <c r="C210" s="48">
        <v>-6</v>
      </c>
    </row>
    <row r="211" spans="1:3">
      <c r="A211" s="3">
        <f t="shared" si="4"/>
        <v>40186</v>
      </c>
      <c r="B211" s="2">
        <f t="shared" si="3"/>
        <v>2010.0094757015795</v>
      </c>
      <c r="C211" s="48">
        <v>2</v>
      </c>
    </row>
    <row r="212" spans="1:3">
      <c r="A212" s="3">
        <f t="shared" si="4"/>
        <v>40193</v>
      </c>
      <c r="B212" s="2">
        <f t="shared" si="3"/>
        <v>2010.0286406570895</v>
      </c>
      <c r="C212" s="48">
        <v>-8</v>
      </c>
    </row>
    <row r="213" spans="1:3">
      <c r="A213" s="3">
        <f t="shared" si="4"/>
        <v>40200</v>
      </c>
      <c r="B213" s="2">
        <f t="shared" si="3"/>
        <v>2010.0478056125994</v>
      </c>
      <c r="C213" s="48">
        <v>-10</v>
      </c>
    </row>
    <row r="214" spans="1:3">
      <c r="A214" s="3">
        <f t="shared" si="4"/>
        <v>40207</v>
      </c>
      <c r="B214" s="2">
        <f t="shared" si="3"/>
        <v>2010.0669705681094</v>
      </c>
      <c r="C214" s="48">
        <v>-6</v>
      </c>
    </row>
    <row r="215" spans="1:3">
      <c r="A215" s="3">
        <f t="shared" si="4"/>
        <v>40214</v>
      </c>
      <c r="B215" s="2">
        <f t="shared" si="3"/>
        <v>2010.0861355236193</v>
      </c>
      <c r="C215" s="48">
        <v>-10</v>
      </c>
    </row>
    <row r="216" spans="1:3">
      <c r="A216" s="3">
        <f t="shared" si="4"/>
        <v>40221</v>
      </c>
      <c r="B216" s="2">
        <f t="shared" si="3"/>
        <v>2010.1053004791293</v>
      </c>
      <c r="C216" s="48">
        <v>-6</v>
      </c>
    </row>
    <row r="217" spans="1:3">
      <c r="A217" s="3">
        <f t="shared" si="4"/>
        <v>40228</v>
      </c>
      <c r="B217" s="2">
        <f t="shared" si="3"/>
        <v>2010.1244654346392</v>
      </c>
      <c r="C217" s="48">
        <v>-12</v>
      </c>
    </row>
    <row r="218" spans="1:3">
      <c r="A218" s="3">
        <f t="shared" si="4"/>
        <v>40235</v>
      </c>
      <c r="B218" s="2">
        <f t="shared" si="3"/>
        <v>2010.1436303901492</v>
      </c>
      <c r="C218" s="48">
        <v>-14</v>
      </c>
    </row>
    <row r="219" spans="1:3">
      <c r="A219" s="3">
        <f t="shared" si="4"/>
        <v>40242</v>
      </c>
      <c r="B219" s="2">
        <f t="shared" si="3"/>
        <v>2010.1627953456591</v>
      </c>
      <c r="C219" s="48">
        <v>-12</v>
      </c>
    </row>
    <row r="220" spans="1:3">
      <c r="A220" s="3">
        <f t="shared" si="4"/>
        <v>40249</v>
      </c>
      <c r="B220" s="2">
        <f t="shared" si="3"/>
        <v>2010.1819603011691</v>
      </c>
      <c r="C220" s="48">
        <v>-12</v>
      </c>
    </row>
    <row r="221" spans="1:3">
      <c r="A221" s="3">
        <f t="shared" si="4"/>
        <v>40256</v>
      </c>
      <c r="B221" s="2">
        <f t="shared" si="3"/>
        <v>2010.201125256679</v>
      </c>
      <c r="C221" s="48">
        <v>-8</v>
      </c>
    </row>
    <row r="222" spans="1:3">
      <c r="A222" s="3">
        <f t="shared" si="4"/>
        <v>40263</v>
      </c>
      <c r="B222" s="2">
        <f t="shared" si="3"/>
        <v>2010.220290212189</v>
      </c>
      <c r="C222" s="48">
        <v>-6</v>
      </c>
    </row>
    <row r="223" spans="1:3">
      <c r="A223" s="3">
        <f t="shared" si="4"/>
        <v>40270</v>
      </c>
      <c r="B223" s="2">
        <f t="shared" si="3"/>
        <v>2010.2394551676989</v>
      </c>
      <c r="C223" s="48">
        <v>-8</v>
      </c>
    </row>
    <row r="224" spans="1:3">
      <c r="A224" s="3">
        <f t="shared" si="4"/>
        <v>40277</v>
      </c>
      <c r="B224" s="2">
        <f t="shared" si="3"/>
        <v>2010.2586201232089</v>
      </c>
      <c r="C224" s="48">
        <v>-6</v>
      </c>
    </row>
    <row r="225" spans="1:3">
      <c r="A225" s="3">
        <f t="shared" si="4"/>
        <v>40284</v>
      </c>
      <c r="B225" s="2">
        <f t="shared" si="3"/>
        <v>2010.2777850787188</v>
      </c>
      <c r="C225" s="48">
        <v>-6</v>
      </c>
    </row>
    <row r="226" spans="1:3">
      <c r="A226" s="3">
        <f t="shared" si="4"/>
        <v>40291</v>
      </c>
      <c r="B226" s="2">
        <f t="shared" si="3"/>
        <v>2010.2969500342288</v>
      </c>
      <c r="C226" s="48">
        <v>-14</v>
      </c>
    </row>
    <row r="227" spans="1:3">
      <c r="A227" s="3">
        <f t="shared" si="4"/>
        <v>40298</v>
      </c>
      <c r="B227" s="2">
        <f t="shared" ref="B227:B290" si="5">B226+(7/365.25)</f>
        <v>2010.3161149897387</v>
      </c>
      <c r="C227" s="48">
        <v>-12</v>
      </c>
    </row>
    <row r="228" spans="1:3">
      <c r="A228" s="3">
        <f t="shared" si="4"/>
        <v>40305</v>
      </c>
      <c r="B228" s="2">
        <f t="shared" si="5"/>
        <v>2010.3352799452487</v>
      </c>
      <c r="C228" s="48">
        <v>-10</v>
      </c>
    </row>
    <row r="229" spans="1:3">
      <c r="A229" s="3">
        <f t="shared" si="4"/>
        <v>40312</v>
      </c>
      <c r="B229" s="2">
        <f t="shared" si="5"/>
        <v>2010.3544449007586</v>
      </c>
      <c r="C229" s="48">
        <v>-10</v>
      </c>
    </row>
    <row r="230" spans="1:3">
      <c r="A230" s="3">
        <f t="shared" si="4"/>
        <v>40319</v>
      </c>
      <c r="B230" s="2">
        <f t="shared" si="5"/>
        <v>2010.3736098562686</v>
      </c>
      <c r="C230" s="48">
        <v>-6</v>
      </c>
    </row>
    <row r="231" spans="1:3">
      <c r="A231" s="3">
        <f t="shared" si="4"/>
        <v>40326</v>
      </c>
      <c r="B231" s="2">
        <f t="shared" si="5"/>
        <v>2010.3927748117785</v>
      </c>
      <c r="C231" s="48">
        <v>-6</v>
      </c>
    </row>
    <row r="232" spans="1:3">
      <c r="A232" s="3">
        <f t="shared" si="4"/>
        <v>40333</v>
      </c>
      <c r="B232" s="2">
        <f t="shared" si="5"/>
        <v>2010.4119397672885</v>
      </c>
      <c r="C232" s="48">
        <v>-4</v>
      </c>
    </row>
    <row r="233" spans="1:3">
      <c r="A233" s="3">
        <f t="shared" si="4"/>
        <v>40340</v>
      </c>
      <c r="B233" s="2">
        <f t="shared" si="5"/>
        <v>2010.4311047227984</v>
      </c>
      <c r="C233" s="48">
        <v>-6</v>
      </c>
    </row>
    <row r="234" spans="1:3">
      <c r="A234" s="3">
        <f t="shared" si="4"/>
        <v>40347</v>
      </c>
      <c r="B234" s="2">
        <f t="shared" si="5"/>
        <v>2010.4502696783084</v>
      </c>
      <c r="C234" s="48">
        <v>-8</v>
      </c>
    </row>
    <row r="235" spans="1:3">
      <c r="A235" s="3">
        <f t="shared" si="4"/>
        <v>40354</v>
      </c>
      <c r="B235" s="2">
        <f t="shared" si="5"/>
        <v>2010.4694346338183</v>
      </c>
      <c r="C235" s="48">
        <v>-4</v>
      </c>
    </row>
    <row r="236" spans="1:3">
      <c r="A236" s="3">
        <f t="shared" si="4"/>
        <v>40361</v>
      </c>
      <c r="B236" s="2">
        <f t="shared" si="5"/>
        <v>2010.4885995893283</v>
      </c>
      <c r="C236" s="48">
        <v>-6</v>
      </c>
    </row>
    <row r="237" spans="1:3">
      <c r="A237" s="3">
        <f t="shared" si="4"/>
        <v>40368</v>
      </c>
      <c r="B237" s="2">
        <f t="shared" si="5"/>
        <v>2010.5077645448382</v>
      </c>
      <c r="C237" s="48">
        <v>-6</v>
      </c>
    </row>
    <row r="238" spans="1:3">
      <c r="A238" s="3">
        <f t="shared" si="4"/>
        <v>40375</v>
      </c>
      <c r="B238" s="2">
        <f t="shared" si="5"/>
        <v>2010.5269295003482</v>
      </c>
      <c r="C238" s="48">
        <v>-10</v>
      </c>
    </row>
    <row r="239" spans="1:3">
      <c r="A239" s="3">
        <f t="shared" si="4"/>
        <v>40382</v>
      </c>
      <c r="B239" s="2">
        <f t="shared" si="5"/>
        <v>2010.5460944558581</v>
      </c>
      <c r="C239" s="48">
        <v>-10</v>
      </c>
    </row>
    <row r="240" spans="1:3">
      <c r="A240" s="3">
        <f t="shared" si="4"/>
        <v>40389</v>
      </c>
      <c r="B240" s="2">
        <f t="shared" si="5"/>
        <v>2010.5652594113681</v>
      </c>
      <c r="C240" s="48">
        <v>-14</v>
      </c>
    </row>
    <row r="241" spans="1:3">
      <c r="A241" s="3">
        <f t="shared" si="4"/>
        <v>40396</v>
      </c>
      <c r="B241" s="2">
        <f t="shared" si="5"/>
        <v>2010.584424366878</v>
      </c>
      <c r="C241" s="48">
        <v>-14</v>
      </c>
    </row>
    <row r="242" spans="1:3">
      <c r="A242" s="3">
        <f t="shared" si="4"/>
        <v>40403</v>
      </c>
      <c r="B242" s="2">
        <f t="shared" si="5"/>
        <v>2010.603589322388</v>
      </c>
      <c r="C242" s="48">
        <v>-10</v>
      </c>
    </row>
    <row r="243" spans="1:3">
      <c r="A243" s="3">
        <f t="shared" si="4"/>
        <v>40410</v>
      </c>
      <c r="B243" s="2">
        <f t="shared" si="5"/>
        <v>2010.6227542778979</v>
      </c>
      <c r="C243" s="48">
        <v>-8</v>
      </c>
    </row>
    <row r="244" spans="1:3">
      <c r="A244" s="3">
        <f t="shared" si="4"/>
        <v>40417</v>
      </c>
      <c r="B244" s="2">
        <f t="shared" si="5"/>
        <v>2010.6419192334079</v>
      </c>
      <c r="C244" s="48">
        <v>-8</v>
      </c>
    </row>
    <row r="245" spans="1:3">
      <c r="A245" s="3">
        <f t="shared" si="4"/>
        <v>40424</v>
      </c>
      <c r="B245" s="2">
        <f t="shared" si="5"/>
        <v>2010.6610841889178</v>
      </c>
      <c r="C245" s="48">
        <v>-10</v>
      </c>
    </row>
    <row r="246" spans="1:3">
      <c r="A246" s="3">
        <f t="shared" si="4"/>
        <v>40431</v>
      </c>
      <c r="B246" s="2">
        <f t="shared" si="5"/>
        <v>2010.6802491444278</v>
      </c>
      <c r="C246" s="48">
        <v>-6</v>
      </c>
    </row>
    <row r="247" spans="1:3">
      <c r="A247" s="3">
        <f t="shared" si="4"/>
        <v>40438</v>
      </c>
      <c r="B247" s="2">
        <f t="shared" si="5"/>
        <v>2010.6994140999377</v>
      </c>
      <c r="C247" s="48">
        <v>-8</v>
      </c>
    </row>
    <row r="248" spans="1:3">
      <c r="A248" s="3">
        <f t="shared" si="4"/>
        <v>40445</v>
      </c>
      <c r="B248" s="2">
        <f t="shared" si="5"/>
        <v>2010.7185790554477</v>
      </c>
      <c r="C248" s="48">
        <v>-10</v>
      </c>
    </row>
    <row r="249" spans="1:3">
      <c r="A249" s="3">
        <f t="shared" si="4"/>
        <v>40452</v>
      </c>
      <c r="B249" s="2">
        <f t="shared" si="5"/>
        <v>2010.7377440109576</v>
      </c>
      <c r="C249" s="48"/>
    </row>
    <row r="250" spans="1:3">
      <c r="A250" s="3">
        <f t="shared" si="4"/>
        <v>40459</v>
      </c>
      <c r="B250" s="2">
        <f t="shared" si="5"/>
        <v>2010.7569089664676</v>
      </c>
    </row>
    <row r="251" spans="1:3">
      <c r="A251" s="3">
        <f t="shared" si="4"/>
        <v>40466</v>
      </c>
      <c r="B251" s="2">
        <f t="shared" si="5"/>
        <v>2010.7760739219775</v>
      </c>
    </row>
    <row r="252" spans="1:3">
      <c r="A252" s="3">
        <f t="shared" si="4"/>
        <v>40473</v>
      </c>
      <c r="B252" s="2">
        <f t="shared" si="5"/>
        <v>2010.7952388774875</v>
      </c>
    </row>
    <row r="253" spans="1:3">
      <c r="A253" s="3">
        <f t="shared" si="4"/>
        <v>40480</v>
      </c>
      <c r="B253" s="2">
        <f t="shared" si="5"/>
        <v>2010.8144038329974</v>
      </c>
    </row>
    <row r="254" spans="1:3">
      <c r="A254" s="3">
        <f t="shared" si="4"/>
        <v>40487</v>
      </c>
      <c r="B254" s="2">
        <f t="shared" si="5"/>
        <v>2010.8335687885074</v>
      </c>
    </row>
    <row r="255" spans="1:3">
      <c r="A255" s="3">
        <f t="shared" ref="A255:A301" si="6">A254+7</f>
        <v>40494</v>
      </c>
      <c r="B255" s="2">
        <f t="shared" si="5"/>
        <v>2010.8527337440173</v>
      </c>
    </row>
    <row r="256" spans="1:3">
      <c r="A256" s="3">
        <f t="shared" si="6"/>
        <v>40501</v>
      </c>
      <c r="B256" s="2">
        <f t="shared" si="5"/>
        <v>2010.8718986995273</v>
      </c>
    </row>
    <row r="257" spans="1:2">
      <c r="A257" s="3">
        <f t="shared" si="6"/>
        <v>40508</v>
      </c>
      <c r="B257" s="2">
        <f t="shared" si="5"/>
        <v>2010.8910636550372</v>
      </c>
    </row>
    <row r="258" spans="1:2">
      <c r="A258" s="3">
        <f t="shared" si="6"/>
        <v>40515</v>
      </c>
      <c r="B258" s="2">
        <f t="shared" si="5"/>
        <v>2010.9102286105472</v>
      </c>
    </row>
    <row r="259" spans="1:2">
      <c r="A259" s="3">
        <f t="shared" si="6"/>
        <v>40522</v>
      </c>
      <c r="B259" s="2">
        <f t="shared" si="5"/>
        <v>2010.9293935660571</v>
      </c>
    </row>
    <row r="260" spans="1:2">
      <c r="A260" s="3">
        <f t="shared" si="6"/>
        <v>40529</v>
      </c>
      <c r="B260" s="2">
        <f t="shared" si="5"/>
        <v>2010.9485585215671</v>
      </c>
    </row>
    <row r="261" spans="1:2">
      <c r="A261" s="3">
        <f t="shared" si="6"/>
        <v>40536</v>
      </c>
      <c r="B261" s="2">
        <f t="shared" si="5"/>
        <v>2010.967723477077</v>
      </c>
    </row>
    <row r="262" spans="1:2">
      <c r="A262" s="3">
        <f t="shared" si="6"/>
        <v>40543</v>
      </c>
      <c r="B262" s="2">
        <f t="shared" si="5"/>
        <v>2010.986888432587</v>
      </c>
    </row>
    <row r="263" spans="1:2">
      <c r="A263" s="3">
        <f t="shared" si="6"/>
        <v>40550</v>
      </c>
      <c r="B263" s="2">
        <f t="shared" si="5"/>
        <v>2011.0060533880969</v>
      </c>
    </row>
    <row r="264" spans="1:2">
      <c r="A264" s="3">
        <f t="shared" si="6"/>
        <v>40557</v>
      </c>
      <c r="B264" s="2">
        <f t="shared" si="5"/>
        <v>2011.0252183436069</v>
      </c>
    </row>
    <row r="265" spans="1:2">
      <c r="A265" s="3">
        <f t="shared" si="6"/>
        <v>40564</v>
      </c>
      <c r="B265" s="2">
        <f t="shared" si="5"/>
        <v>2011.0443832991168</v>
      </c>
    </row>
    <row r="266" spans="1:2">
      <c r="A266" s="3">
        <f t="shared" si="6"/>
        <v>40571</v>
      </c>
      <c r="B266" s="2">
        <f t="shared" si="5"/>
        <v>2011.0635482546268</v>
      </c>
    </row>
    <row r="267" spans="1:2">
      <c r="A267" s="3">
        <f t="shared" si="6"/>
        <v>40578</v>
      </c>
      <c r="B267" s="2">
        <f t="shared" si="5"/>
        <v>2011.0827132101367</v>
      </c>
    </row>
    <row r="268" spans="1:2">
      <c r="A268" s="3">
        <f t="shared" si="6"/>
        <v>40585</v>
      </c>
      <c r="B268" s="2">
        <f t="shared" si="5"/>
        <v>2011.1018781656467</v>
      </c>
    </row>
    <row r="269" spans="1:2">
      <c r="A269" s="3">
        <f t="shared" si="6"/>
        <v>40592</v>
      </c>
      <c r="B269" s="2">
        <f t="shared" si="5"/>
        <v>2011.1210431211566</v>
      </c>
    </row>
    <row r="270" spans="1:2">
      <c r="A270" s="3">
        <f t="shared" si="6"/>
        <v>40599</v>
      </c>
      <c r="B270" s="2">
        <f t="shared" si="5"/>
        <v>2011.1402080766666</v>
      </c>
    </row>
    <row r="271" spans="1:2">
      <c r="A271" s="3">
        <f t="shared" si="6"/>
        <v>40606</v>
      </c>
      <c r="B271" s="2">
        <f t="shared" si="5"/>
        <v>2011.1593730321765</v>
      </c>
    </row>
    <row r="272" spans="1:2">
      <c r="A272" s="3">
        <f t="shared" si="6"/>
        <v>40613</v>
      </c>
      <c r="B272" s="2">
        <f t="shared" si="5"/>
        <v>2011.1785379876865</v>
      </c>
    </row>
    <row r="273" spans="1:2">
      <c r="A273" s="3">
        <f t="shared" si="6"/>
        <v>40620</v>
      </c>
      <c r="B273" s="2">
        <f t="shared" si="5"/>
        <v>2011.1977029431964</v>
      </c>
    </row>
    <row r="274" spans="1:2">
      <c r="A274" s="3">
        <f t="shared" si="6"/>
        <v>40627</v>
      </c>
      <c r="B274" s="2">
        <f t="shared" si="5"/>
        <v>2011.2168678987064</v>
      </c>
    </row>
    <row r="275" spans="1:2">
      <c r="A275" s="3">
        <f t="shared" si="6"/>
        <v>40634</v>
      </c>
      <c r="B275" s="2">
        <f t="shared" si="5"/>
        <v>2011.2360328542163</v>
      </c>
    </row>
    <row r="276" spans="1:2">
      <c r="A276" s="3">
        <f t="shared" si="6"/>
        <v>40641</v>
      </c>
      <c r="B276" s="2">
        <f t="shared" si="5"/>
        <v>2011.2551978097263</v>
      </c>
    </row>
    <row r="277" spans="1:2">
      <c r="A277" s="3">
        <f t="shared" si="6"/>
        <v>40648</v>
      </c>
      <c r="B277" s="2">
        <f t="shared" si="5"/>
        <v>2011.2743627652362</v>
      </c>
    </row>
    <row r="278" spans="1:2">
      <c r="A278" s="3">
        <f t="shared" si="6"/>
        <v>40655</v>
      </c>
      <c r="B278" s="2">
        <f t="shared" si="5"/>
        <v>2011.2935277207462</v>
      </c>
    </row>
    <row r="279" spans="1:2">
      <c r="A279" s="3">
        <f t="shared" si="6"/>
        <v>40662</v>
      </c>
      <c r="B279" s="2">
        <f t="shared" si="5"/>
        <v>2011.3126926762561</v>
      </c>
    </row>
    <row r="280" spans="1:2">
      <c r="A280" s="3">
        <f t="shared" si="6"/>
        <v>40669</v>
      </c>
      <c r="B280" s="2">
        <f t="shared" si="5"/>
        <v>2011.3318576317661</v>
      </c>
    </row>
    <row r="281" spans="1:2">
      <c r="A281" s="3">
        <f t="shared" si="6"/>
        <v>40676</v>
      </c>
      <c r="B281" s="2">
        <f t="shared" si="5"/>
        <v>2011.351022587276</v>
      </c>
    </row>
    <row r="282" spans="1:2">
      <c r="A282" s="3">
        <f t="shared" si="6"/>
        <v>40683</v>
      </c>
      <c r="B282" s="2">
        <f t="shared" si="5"/>
        <v>2011.370187542786</v>
      </c>
    </row>
    <row r="283" spans="1:2">
      <c r="A283" s="3">
        <f t="shared" si="6"/>
        <v>40690</v>
      </c>
      <c r="B283" s="2">
        <f t="shared" si="5"/>
        <v>2011.3893524982959</v>
      </c>
    </row>
    <row r="284" spans="1:2">
      <c r="A284" s="3">
        <f t="shared" si="6"/>
        <v>40697</v>
      </c>
      <c r="B284" s="2">
        <f t="shared" si="5"/>
        <v>2011.4085174538059</v>
      </c>
    </row>
    <row r="285" spans="1:2">
      <c r="A285" s="3">
        <f t="shared" si="6"/>
        <v>40704</v>
      </c>
      <c r="B285" s="2">
        <f t="shared" si="5"/>
        <v>2011.4276824093158</v>
      </c>
    </row>
    <row r="286" spans="1:2">
      <c r="A286" s="3">
        <f t="shared" si="6"/>
        <v>40711</v>
      </c>
      <c r="B286" s="2">
        <f t="shared" si="5"/>
        <v>2011.4468473648258</v>
      </c>
    </row>
    <row r="287" spans="1:2">
      <c r="A287" s="3">
        <f t="shared" si="6"/>
        <v>40718</v>
      </c>
      <c r="B287" s="2">
        <f t="shared" si="5"/>
        <v>2011.4660123203357</v>
      </c>
    </row>
    <row r="288" spans="1:2">
      <c r="A288" s="3">
        <f t="shared" si="6"/>
        <v>40725</v>
      </c>
      <c r="B288" s="2">
        <f t="shared" si="5"/>
        <v>2011.4851772758457</v>
      </c>
    </row>
    <row r="289" spans="1:2">
      <c r="A289" s="3">
        <f t="shared" si="6"/>
        <v>40732</v>
      </c>
      <c r="B289" s="2">
        <f t="shared" si="5"/>
        <v>2011.5043422313556</v>
      </c>
    </row>
    <row r="290" spans="1:2">
      <c r="A290" s="3">
        <f t="shared" si="6"/>
        <v>40739</v>
      </c>
      <c r="B290" s="2">
        <f t="shared" si="5"/>
        <v>2011.5235071868656</v>
      </c>
    </row>
    <row r="291" spans="1:2">
      <c r="A291" s="3">
        <f t="shared" si="6"/>
        <v>40746</v>
      </c>
      <c r="B291" s="2">
        <f t="shared" ref="B291:B301" si="7">B290+(7/365.25)</f>
        <v>2011.5426721423755</v>
      </c>
    </row>
    <row r="292" spans="1:2">
      <c r="A292" s="3">
        <f t="shared" si="6"/>
        <v>40753</v>
      </c>
      <c r="B292" s="2">
        <f t="shared" si="7"/>
        <v>2011.5618370978855</v>
      </c>
    </row>
    <row r="293" spans="1:2">
      <c r="A293" s="3">
        <f t="shared" si="6"/>
        <v>40760</v>
      </c>
      <c r="B293" s="2">
        <f t="shared" si="7"/>
        <v>2011.5810020533954</v>
      </c>
    </row>
    <row r="294" spans="1:2">
      <c r="A294" s="3">
        <f t="shared" si="6"/>
        <v>40767</v>
      </c>
      <c r="B294" s="2">
        <f t="shared" si="7"/>
        <v>2011.6001670089054</v>
      </c>
    </row>
    <row r="295" spans="1:2">
      <c r="A295" s="3">
        <f t="shared" si="6"/>
        <v>40774</v>
      </c>
      <c r="B295" s="2">
        <f t="shared" si="7"/>
        <v>2011.6193319644153</v>
      </c>
    </row>
    <row r="296" spans="1:2">
      <c r="A296" s="3">
        <f t="shared" si="6"/>
        <v>40781</v>
      </c>
      <c r="B296" s="2">
        <f t="shared" si="7"/>
        <v>2011.6384969199253</v>
      </c>
    </row>
    <row r="297" spans="1:2">
      <c r="A297" s="3">
        <f t="shared" si="6"/>
        <v>40788</v>
      </c>
      <c r="B297" s="2">
        <f t="shared" si="7"/>
        <v>2011.6576618754352</v>
      </c>
    </row>
    <row r="298" spans="1:2">
      <c r="A298" s="3">
        <f t="shared" si="6"/>
        <v>40795</v>
      </c>
      <c r="B298" s="2">
        <f t="shared" si="7"/>
        <v>2011.6768268309452</v>
      </c>
    </row>
    <row r="299" spans="1:2">
      <c r="A299" s="3">
        <f t="shared" si="6"/>
        <v>40802</v>
      </c>
      <c r="B299" s="2">
        <f t="shared" si="7"/>
        <v>2011.6959917864551</v>
      </c>
    </row>
    <row r="300" spans="1:2">
      <c r="A300" s="3">
        <f t="shared" si="6"/>
        <v>40809</v>
      </c>
      <c r="B300" s="2">
        <f t="shared" si="7"/>
        <v>2011.7151567419651</v>
      </c>
    </row>
    <row r="301" spans="1:2">
      <c r="A301" s="3">
        <f t="shared" si="6"/>
        <v>40816</v>
      </c>
      <c r="B301" s="2">
        <f t="shared" si="7"/>
        <v>2011.734321697475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tabSelected="1" workbookViewId="0"/>
  </sheetViews>
  <sheetFormatPr defaultRowHeight="12.75"/>
  <cols>
    <col min="1" max="1" width="66.28515625" customWidth="1"/>
  </cols>
  <sheetData>
    <row r="1" spans="1:1">
      <c r="A1" s="70"/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R230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9.5703125" style="7" customWidth="1"/>
    <col min="2" max="2" width="8.7109375" customWidth="1"/>
    <col min="3" max="4" width="3.5703125" customWidth="1"/>
    <col min="5" max="5" width="3.7109375" style="11" customWidth="1"/>
    <col min="6" max="6" width="11.85546875" customWidth="1"/>
    <col min="7" max="7" width="8.5703125" customWidth="1"/>
    <col min="8" max="8" width="8.42578125" customWidth="1"/>
    <col min="9" max="9" width="6.7109375" customWidth="1"/>
    <col min="10" max="10" width="6.7109375" style="58" customWidth="1"/>
    <col min="11" max="11" width="7.140625" customWidth="1"/>
    <col min="12" max="12" width="7.140625" style="49" customWidth="1"/>
    <col min="13" max="13" width="6.28515625" customWidth="1"/>
    <col min="14" max="14" width="0.5703125" customWidth="1"/>
    <col min="15" max="15" width="13" customWidth="1"/>
    <col min="16" max="16" width="6.7109375" customWidth="1"/>
    <col min="17" max="17" width="7.5703125" customWidth="1"/>
    <col min="18" max="18" width="7.42578125" customWidth="1"/>
    <col min="20" max="20" width="0.5703125" style="50" customWidth="1"/>
    <col min="21" max="21" width="8" style="47" customWidth="1"/>
    <col min="22" max="22" width="8" style="65" customWidth="1"/>
    <col min="23" max="23" width="6" style="55" customWidth="1"/>
    <col min="24" max="24" width="11.140625" style="47" customWidth="1"/>
    <col min="25" max="25" width="3.7109375" customWidth="1"/>
    <col min="26" max="26" width="11.7109375" customWidth="1"/>
    <col min="29" max="29" width="6.28515625" customWidth="1"/>
    <col min="30" max="30" width="7.28515625" customWidth="1"/>
    <col min="31" max="31" width="6.7109375" customWidth="1"/>
    <col min="32" max="32" width="0.5703125" customWidth="1"/>
    <col min="33" max="33" width="12.140625" customWidth="1"/>
    <col min="34" max="34" width="6.85546875" customWidth="1"/>
    <col min="35" max="35" width="7.85546875" customWidth="1"/>
    <col min="36" max="36" width="9.28515625" customWidth="1"/>
    <col min="38" max="38" width="0.5703125" customWidth="1"/>
    <col min="39" max="39" width="8.85546875" customWidth="1"/>
    <col min="40" max="40" width="8" style="65" customWidth="1"/>
    <col min="41" max="41" width="6.140625" customWidth="1"/>
    <col min="42" max="42" width="10.5703125" customWidth="1"/>
    <col min="43" max="43" width="3.7109375" customWidth="1"/>
  </cols>
  <sheetData>
    <row r="1" spans="1:44" s="9" customFormat="1">
      <c r="A1" s="8" t="s">
        <v>3</v>
      </c>
      <c r="B1" s="9" t="s">
        <v>4</v>
      </c>
      <c r="E1" s="10"/>
      <c r="F1" s="30" t="s">
        <v>5</v>
      </c>
      <c r="G1" s="25" t="s">
        <v>6</v>
      </c>
      <c r="H1" s="25" t="s">
        <v>44</v>
      </c>
      <c r="I1" s="23" t="s">
        <v>7</v>
      </c>
      <c r="J1" s="23" t="s">
        <v>59</v>
      </c>
      <c r="K1" s="23" t="s">
        <v>45</v>
      </c>
      <c r="L1" s="25" t="s">
        <v>60</v>
      </c>
      <c r="M1" s="25" t="s">
        <v>54</v>
      </c>
      <c r="N1" s="28"/>
      <c r="O1" s="39" t="s">
        <v>8</v>
      </c>
      <c r="P1" s="44" t="s">
        <v>9</v>
      </c>
      <c r="Q1" s="12" t="s">
        <v>49</v>
      </c>
      <c r="R1" s="41" t="s">
        <v>50</v>
      </c>
      <c r="S1" s="41" t="s">
        <v>10</v>
      </c>
      <c r="T1" s="51"/>
      <c r="U1" s="41" t="s">
        <v>51</v>
      </c>
      <c r="V1" s="63" t="s">
        <v>52</v>
      </c>
      <c r="W1" s="53" t="s">
        <v>47</v>
      </c>
      <c r="X1" s="41" t="s">
        <v>48</v>
      </c>
      <c r="Y1" s="21"/>
      <c r="Z1" s="30" t="s">
        <v>5</v>
      </c>
      <c r="AA1" s="25" t="s">
        <v>6</v>
      </c>
      <c r="AB1" s="25" t="s">
        <v>36</v>
      </c>
      <c r="AC1" s="23" t="s">
        <v>7</v>
      </c>
      <c r="AD1" s="23" t="s">
        <v>37</v>
      </c>
      <c r="AE1" s="25" t="s">
        <v>38</v>
      </c>
      <c r="AF1" s="28"/>
      <c r="AG1" s="39" t="s">
        <v>8</v>
      </c>
      <c r="AH1" s="44" t="s">
        <v>9</v>
      </c>
      <c r="AI1" s="12" t="s">
        <v>41</v>
      </c>
      <c r="AJ1" s="41" t="s">
        <v>42</v>
      </c>
      <c r="AK1" s="41" t="s">
        <v>10</v>
      </c>
      <c r="AL1" s="51"/>
      <c r="AM1" s="41" t="s">
        <v>46</v>
      </c>
      <c r="AN1" s="63" t="s">
        <v>52</v>
      </c>
      <c r="AO1" s="53" t="s">
        <v>47</v>
      </c>
      <c r="AP1" s="41" t="s">
        <v>48</v>
      </c>
      <c r="AQ1" s="21"/>
    </row>
    <row r="2" spans="1:44">
      <c r="A2" s="7">
        <f>Original_Data!B2</f>
        <v>2006.0039999999999</v>
      </c>
      <c r="B2" s="1">
        <f>Original_Data!C2</f>
        <v>12</v>
      </c>
      <c r="F2" s="29" t="s">
        <v>11</v>
      </c>
      <c r="G2" s="26">
        <f>H2-(0.0261939229006765/2)</f>
        <v>2005.7006040385495</v>
      </c>
      <c r="H2" s="26">
        <v>2005.7137009999999</v>
      </c>
      <c r="I2" s="46"/>
      <c r="J2" s="46"/>
      <c r="K2" s="46"/>
      <c r="L2" s="26"/>
      <c r="M2" s="26"/>
      <c r="N2" s="24"/>
      <c r="O2" s="38" t="s">
        <v>12</v>
      </c>
      <c r="P2" s="36"/>
      <c r="Q2" s="13">
        <v>5</v>
      </c>
      <c r="R2" s="40"/>
      <c r="S2" s="40"/>
      <c r="T2" s="52"/>
      <c r="U2" s="40">
        <f xml:space="preserve"> SIN((2*PI()*(H2-2000+V2)/0.235745306106089) + 0.083216746)</f>
        <v>0.54523612136239796</v>
      </c>
      <c r="V2" s="64">
        <v>3.73E-2</v>
      </c>
      <c r="W2" s="54">
        <v>-4</v>
      </c>
      <c r="X2" s="40">
        <f>CORREL(M18:M160,U22:U164)</f>
        <v>-0.266986396556468</v>
      </c>
      <c r="Y2" s="22"/>
      <c r="Z2" s="29" t="s">
        <v>11</v>
      </c>
      <c r="AA2" s="26">
        <f>AB2-(0.0785817687020297/2)</f>
        <v>2005.6744101156489</v>
      </c>
      <c r="AB2" s="26">
        <v>2005.7137009999999</v>
      </c>
      <c r="AC2" s="46"/>
      <c r="AD2" s="46"/>
      <c r="AE2" s="26"/>
      <c r="AF2" s="24"/>
      <c r="AG2" s="38" t="s">
        <v>12</v>
      </c>
      <c r="AH2" s="36"/>
      <c r="AI2" s="13">
        <v>5</v>
      </c>
      <c r="AJ2" s="40"/>
      <c r="AK2" s="40"/>
      <c r="AL2" s="52"/>
      <c r="AM2" s="40">
        <f xml:space="preserve"> SIN((2*PI()*(AB2-2000+AN2)/0.707235918318267) + 5.263726692)</f>
        <v>0.91040862633036168</v>
      </c>
      <c r="AN2" s="64">
        <v>-0.51949999999999996</v>
      </c>
      <c r="AO2" s="54">
        <v>-4</v>
      </c>
      <c r="AP2" s="40">
        <f>CORREL(AE10:AE53,AM14:AM57)</f>
        <v>-0.19228764764076742</v>
      </c>
      <c r="AQ2" s="22"/>
    </row>
    <row r="3" spans="1:44">
      <c r="A3" s="7">
        <f>Original_Data!B3</f>
        <v>2006.0231649555099</v>
      </c>
      <c r="B3" s="1">
        <f>Original_Data!C3</f>
        <v>8</v>
      </c>
      <c r="F3" s="31" t="s">
        <v>43</v>
      </c>
      <c r="G3" s="26">
        <f>G2+0.0261939229006765</f>
        <v>2005.7267979614501</v>
      </c>
      <c r="H3" s="26">
        <f>H2+0.0261939229006765</f>
        <v>2005.7398949229005</v>
      </c>
      <c r="I3" s="46"/>
      <c r="J3" s="46"/>
      <c r="K3" s="46"/>
      <c r="L3" s="26"/>
      <c r="M3" s="26"/>
      <c r="N3" s="27"/>
      <c r="O3" s="38" t="s">
        <v>13</v>
      </c>
      <c r="P3" s="36"/>
      <c r="Q3" s="13">
        <f>IF(Q2=9, 1, Q2+1)</f>
        <v>6</v>
      </c>
      <c r="R3" s="40"/>
      <c r="S3" s="40"/>
      <c r="T3" s="52"/>
      <c r="U3" s="40">
        <f t="shared" ref="U3:U12" si="0" xml:space="preserve"> SIN((2*PI()*(H3-2000+V3)/0.235745306106089) + 0.083216746)</f>
        <v>-0.12116251195124876</v>
      </c>
      <c r="V3" s="64">
        <f>V2</f>
        <v>3.73E-2</v>
      </c>
      <c r="W3" s="54">
        <v>-3</v>
      </c>
      <c r="X3" s="40">
        <f>CORREL(M18:M160,U21:U163)</f>
        <v>-1.9836648486061949E-2</v>
      </c>
      <c r="Y3" s="22"/>
      <c r="Z3" s="31" t="s">
        <v>35</v>
      </c>
      <c r="AA3" s="26">
        <f>AA2+0.0785817687020297</f>
        <v>2005.7529918843509</v>
      </c>
      <c r="AB3" s="26">
        <f>AB2+0.0785817687020297</f>
        <v>2005.7922827687019</v>
      </c>
      <c r="AC3" s="46"/>
      <c r="AD3" s="46"/>
      <c r="AE3" s="26"/>
      <c r="AF3" s="27"/>
      <c r="AG3" s="38" t="s">
        <v>13</v>
      </c>
      <c r="AH3" s="36"/>
      <c r="AI3" s="13">
        <f>IF(AI2=9, 1, AI2+1)</f>
        <v>6</v>
      </c>
      <c r="AJ3" s="40"/>
      <c r="AK3" s="40"/>
      <c r="AL3" s="52"/>
      <c r="AM3" s="40">
        <f t="shared" ref="AM3:AM11" si="1" xml:space="preserve"> SIN((2*PI()*(AB3-2000+AN3)/0.707235918318267) + 5.263726692)</f>
        <v>0.96334126246301577</v>
      </c>
      <c r="AN3" s="64">
        <f>AN2</f>
        <v>-0.51949999999999996</v>
      </c>
      <c r="AO3" s="54">
        <v>-3</v>
      </c>
      <c r="AP3" s="40">
        <f>CORREL(AE10:AE53,AM13:AM56)</f>
        <v>-0.10522567496884982</v>
      </c>
      <c r="AQ3" s="22"/>
    </row>
    <row r="4" spans="1:44">
      <c r="A4" s="7">
        <f>Original_Data!B4</f>
        <v>2006.0423299110198</v>
      </c>
      <c r="B4" s="1">
        <f>Original_Data!C4</f>
        <v>12</v>
      </c>
      <c r="F4" s="29"/>
      <c r="G4" s="26">
        <f t="shared" ref="G4:G67" si="2">G3+0.0261939229006765</f>
        <v>2005.7529918843506</v>
      </c>
      <c r="H4" s="26">
        <f t="shared" ref="H4:H67" si="3">H3+0.0261939229006765</f>
        <v>2005.7660888458011</v>
      </c>
      <c r="I4" s="46"/>
      <c r="J4" s="46"/>
      <c r="K4" s="46"/>
      <c r="L4" s="26"/>
      <c r="M4" s="26"/>
      <c r="N4" s="27"/>
      <c r="O4" s="38" t="s">
        <v>14</v>
      </c>
      <c r="P4" s="36"/>
      <c r="Q4" s="13">
        <f t="shared" ref="Q4:Q16" si="4">IF(Q3=9, 1, Q3+1)</f>
        <v>7</v>
      </c>
      <c r="R4" s="40"/>
      <c r="S4" s="40"/>
      <c r="T4" s="52"/>
      <c r="U4" s="40">
        <f t="shared" si="0"/>
        <v>-0.7308678593520026</v>
      </c>
      <c r="V4" s="64">
        <f t="shared" ref="V4:V12" si="5">V3</f>
        <v>3.73E-2</v>
      </c>
      <c r="W4" s="54">
        <v>-2</v>
      </c>
      <c r="X4" s="40">
        <f>CORREL(M18:M160,U20:U162)</f>
        <v>0.23815937825654143</v>
      </c>
      <c r="Y4" s="22"/>
      <c r="Z4" s="29"/>
      <c r="AA4" s="26">
        <f t="shared" ref="AA4:AA65" si="6">AA3+0.0785817687020297</f>
        <v>2005.8315736530528</v>
      </c>
      <c r="AB4" s="26">
        <f t="shared" ref="AB4:AB65" si="7">AB3+0.0785817687020297</f>
        <v>2005.8708645374038</v>
      </c>
      <c r="AC4" s="46"/>
      <c r="AD4" s="46"/>
      <c r="AE4" s="26"/>
      <c r="AF4" s="27"/>
      <c r="AG4" s="38" t="s">
        <v>14</v>
      </c>
      <c r="AH4" s="36"/>
      <c r="AI4" s="13">
        <f t="shared" ref="AI4:AI55" si="8">IF(AI3=9, 1, AI3+1)</f>
        <v>7</v>
      </c>
      <c r="AJ4" s="40"/>
      <c r="AK4" s="40"/>
      <c r="AL4" s="52"/>
      <c r="AM4" s="40">
        <f t="shared" si="1"/>
        <v>0.56551581554452701</v>
      </c>
      <c r="AN4" s="64">
        <f t="shared" ref="AN4:AN11" si="9">AN3</f>
        <v>-0.51949999999999996</v>
      </c>
      <c r="AO4" s="54">
        <v>-2</v>
      </c>
      <c r="AP4" s="40">
        <f>CORREL(AE10:AE53,AM12:AM55)</f>
        <v>3.3748568825671177E-2</v>
      </c>
      <c r="AQ4" s="22"/>
    </row>
    <row r="5" spans="1:44">
      <c r="A5" s="7">
        <f>Original_Data!B5</f>
        <v>2006.0614948665298</v>
      </c>
      <c r="B5" s="1">
        <f>Original_Data!C5</f>
        <v>14</v>
      </c>
      <c r="F5" s="29" t="s">
        <v>15</v>
      </c>
      <c r="G5" s="26">
        <f t="shared" si="2"/>
        <v>2005.7791858072512</v>
      </c>
      <c r="H5" s="26">
        <f t="shared" si="3"/>
        <v>2005.7922827687016</v>
      </c>
      <c r="I5" s="46"/>
      <c r="J5" s="46"/>
      <c r="K5" s="46"/>
      <c r="L5" s="26"/>
      <c r="M5" s="26"/>
      <c r="N5" s="27"/>
      <c r="O5" s="38" t="s">
        <v>40</v>
      </c>
      <c r="P5" s="36"/>
      <c r="Q5" s="13">
        <f t="shared" si="4"/>
        <v>8</v>
      </c>
      <c r="R5" s="40"/>
      <c r="S5" s="40"/>
      <c r="T5" s="52"/>
      <c r="U5" s="40">
        <f t="shared" si="0"/>
        <v>-0.9985920126730311</v>
      </c>
      <c r="V5" s="64">
        <f t="shared" si="5"/>
        <v>3.73E-2</v>
      </c>
      <c r="W5" s="54">
        <v>-1</v>
      </c>
      <c r="X5" s="56">
        <f>CORREL(M18:M160,U19:U161)</f>
        <v>0.38461908928656263</v>
      </c>
      <c r="Y5" s="22"/>
      <c r="Z5" s="29" t="s">
        <v>15</v>
      </c>
      <c r="AA5" s="26">
        <f t="shared" si="6"/>
        <v>2005.9101554217548</v>
      </c>
      <c r="AB5" s="26">
        <f t="shared" si="7"/>
        <v>2005.9494463061058</v>
      </c>
      <c r="AC5" s="46"/>
      <c r="AD5" s="46"/>
      <c r="AE5" s="26"/>
      <c r="AF5" s="27"/>
      <c r="AG5" s="38" t="s">
        <v>40</v>
      </c>
      <c r="AH5" s="36"/>
      <c r="AI5" s="13">
        <f t="shared" si="8"/>
        <v>8</v>
      </c>
      <c r="AJ5" s="40"/>
      <c r="AK5" s="40"/>
      <c r="AL5" s="52"/>
      <c r="AM5" s="40">
        <f t="shared" si="1"/>
        <v>-9.6920766474945061E-2</v>
      </c>
      <c r="AN5" s="64">
        <f t="shared" si="9"/>
        <v>-0.51949999999999996</v>
      </c>
      <c r="AO5" s="54">
        <v>-1</v>
      </c>
      <c r="AP5" s="56">
        <f>CORREL(AE10:AE53,AM11:AM54)</f>
        <v>0.15435938828995682</v>
      </c>
      <c r="AQ5" s="22"/>
    </row>
    <row r="6" spans="1:44">
      <c r="A6" s="7">
        <f>Original_Data!B6</f>
        <v>2006.0806598220397</v>
      </c>
      <c r="B6" s="1">
        <f>Original_Data!C6</f>
        <v>12</v>
      </c>
      <c r="F6" s="29" t="s">
        <v>16</v>
      </c>
      <c r="G6" s="26">
        <f t="shared" si="2"/>
        <v>2005.8053797301518</v>
      </c>
      <c r="H6" s="26">
        <f t="shared" si="3"/>
        <v>2005.8184766916022</v>
      </c>
      <c r="I6" s="46"/>
      <c r="J6" s="46"/>
      <c r="K6" s="46"/>
      <c r="L6" s="26"/>
      <c r="M6" s="26"/>
      <c r="N6" s="27"/>
      <c r="O6" s="38"/>
      <c r="P6" s="36"/>
      <c r="Q6" s="13">
        <f t="shared" si="4"/>
        <v>9</v>
      </c>
      <c r="R6" s="40"/>
      <c r="S6" s="40"/>
      <c r="T6" s="52"/>
      <c r="U6" s="40">
        <f t="shared" si="0"/>
        <v>-0.7990638651538261</v>
      </c>
      <c r="V6" s="64">
        <f t="shared" si="5"/>
        <v>3.73E-2</v>
      </c>
      <c r="W6" s="59">
        <v>0</v>
      </c>
      <c r="X6" s="56">
        <f>CORREL(M18:M160,U18:U160)</f>
        <v>0.34964287215478373</v>
      </c>
      <c r="Y6" s="22"/>
      <c r="Z6" s="29" t="s">
        <v>16</v>
      </c>
      <c r="AA6" s="26">
        <f t="shared" si="6"/>
        <v>2005.9887371904567</v>
      </c>
      <c r="AB6" s="26">
        <f t="shared" si="7"/>
        <v>2006.0280280748077</v>
      </c>
      <c r="AC6" s="46">
        <f t="shared" ref="AC6:AC26" si="10">AVERAGEIFS(Pers_Fin,Year,"&gt;"&amp;AA6,Year,"&lt;="&amp;AA7)</f>
        <v>11.5</v>
      </c>
      <c r="AD6" s="46"/>
      <c r="AE6" s="26"/>
      <c r="AF6" s="27"/>
      <c r="AG6" s="38"/>
      <c r="AH6" s="36"/>
      <c r="AI6" s="13">
        <f t="shared" si="8"/>
        <v>9</v>
      </c>
      <c r="AJ6" s="40"/>
      <c r="AK6" s="40"/>
      <c r="AL6" s="52"/>
      <c r="AM6" s="40">
        <f t="shared" si="1"/>
        <v>-0.71400704470655152</v>
      </c>
      <c r="AN6" s="64">
        <f t="shared" si="9"/>
        <v>-0.51949999999999996</v>
      </c>
      <c r="AO6" s="59">
        <v>0</v>
      </c>
      <c r="AP6" s="56">
        <f>CORREL(AE10:AE53,AM10:AM53)</f>
        <v>0.20266931508448274</v>
      </c>
      <c r="AQ6" s="22"/>
    </row>
    <row r="7" spans="1:44">
      <c r="A7" s="7">
        <f>Original_Data!B7</f>
        <v>2006.0998247775497</v>
      </c>
      <c r="B7" s="1">
        <f>Original_Data!C7</f>
        <v>16</v>
      </c>
      <c r="F7" s="29" t="s">
        <v>39</v>
      </c>
      <c r="G7" s="26">
        <f t="shared" si="2"/>
        <v>2005.8315736530524</v>
      </c>
      <c r="H7" s="26">
        <f t="shared" si="3"/>
        <v>2005.8446706145028</v>
      </c>
      <c r="I7" s="46"/>
      <c r="J7" s="46"/>
      <c r="K7" s="46"/>
      <c r="L7" s="26"/>
      <c r="M7" s="26"/>
      <c r="N7" s="27"/>
      <c r="O7" s="37" t="s">
        <v>17</v>
      </c>
      <c r="P7" s="36"/>
      <c r="Q7" s="13">
        <f t="shared" si="4"/>
        <v>1</v>
      </c>
      <c r="R7" s="40"/>
      <c r="S7" s="40"/>
      <c r="T7" s="52"/>
      <c r="U7" s="40">
        <f t="shared" si="0"/>
        <v>-0.22564485452627966</v>
      </c>
      <c r="V7" s="64">
        <f t="shared" si="5"/>
        <v>3.73E-2</v>
      </c>
      <c r="W7" s="54">
        <v>1</v>
      </c>
      <c r="X7" s="56">
        <f>CORREL(M18:M160,U17:U159)</f>
        <v>0.15263315979628347</v>
      </c>
      <c r="Y7" s="22"/>
      <c r="Z7" s="29" t="s">
        <v>39</v>
      </c>
      <c r="AA7" s="26">
        <f t="shared" si="6"/>
        <v>2006.0673189591587</v>
      </c>
      <c r="AB7" s="26">
        <f t="shared" si="7"/>
        <v>2006.1066098435097</v>
      </c>
      <c r="AC7" s="46">
        <f t="shared" si="10"/>
        <v>14</v>
      </c>
      <c r="AD7" s="46"/>
      <c r="AE7" s="26"/>
      <c r="AF7" s="27"/>
      <c r="AG7" s="37" t="s">
        <v>17</v>
      </c>
      <c r="AH7" s="36"/>
      <c r="AI7" s="13">
        <f t="shared" si="8"/>
        <v>1</v>
      </c>
      <c r="AJ7" s="40"/>
      <c r="AK7" s="40"/>
      <c r="AL7" s="52"/>
      <c r="AM7" s="40">
        <f t="shared" si="1"/>
        <v>-0.99700149141619565</v>
      </c>
      <c r="AN7" s="64">
        <f t="shared" si="9"/>
        <v>-0.51949999999999996</v>
      </c>
      <c r="AO7" s="54">
        <v>1</v>
      </c>
      <c r="AP7" s="56">
        <f>CORREL(AE10:AE53,AM9:AM52)</f>
        <v>0.15876966620408203</v>
      </c>
      <c r="AQ7" s="22"/>
      <c r="AR7" s="58"/>
    </row>
    <row r="8" spans="1:44">
      <c r="A8" s="7">
        <f>Original_Data!B8</f>
        <v>2006.1189897330596</v>
      </c>
      <c r="B8" s="1">
        <f>Original_Data!C8</f>
        <v>14</v>
      </c>
      <c r="F8" s="34">
        <f>MAX(H2:H5000)</f>
        <v>2010.4548010450039</v>
      </c>
      <c r="G8" s="26">
        <f t="shared" si="2"/>
        <v>2005.8577675759529</v>
      </c>
      <c r="H8" s="26">
        <f t="shared" si="3"/>
        <v>2005.8708645374033</v>
      </c>
      <c r="I8" s="46"/>
      <c r="J8" s="46"/>
      <c r="K8" s="46"/>
      <c r="L8" s="26"/>
      <c r="M8" s="26"/>
      <c r="N8" s="27"/>
      <c r="O8" s="37">
        <f>COUNTIFS(Cell_86,"=1",Peak_86,"&gt;-100000")</f>
        <v>3</v>
      </c>
      <c r="P8" s="36">
        <f>O8/O27</f>
        <v>0.2</v>
      </c>
      <c r="Q8" s="13">
        <f t="shared" si="4"/>
        <v>2</v>
      </c>
      <c r="R8" s="40"/>
      <c r="S8" s="40"/>
      <c r="T8" s="52"/>
      <c r="U8" s="40">
        <f t="shared" si="0"/>
        <v>0.45335589129654502</v>
      </c>
      <c r="V8" s="64">
        <f t="shared" si="5"/>
        <v>3.73E-2</v>
      </c>
      <c r="W8" s="54">
        <v>2</v>
      </c>
      <c r="X8" s="40">
        <f>CORREL(M18:M160,U16:U158)</f>
        <v>-0.11589431882905855</v>
      </c>
      <c r="Y8" s="22"/>
      <c r="Z8" s="34">
        <f>MAX(AB2:AB5000)</f>
        <v>2010.6643524282229</v>
      </c>
      <c r="AA8" s="26">
        <f t="shared" si="6"/>
        <v>2006.1459007278606</v>
      </c>
      <c r="AB8" s="26">
        <f t="shared" si="7"/>
        <v>2006.1851916122116</v>
      </c>
      <c r="AC8" s="46">
        <f t="shared" si="10"/>
        <v>19</v>
      </c>
      <c r="AD8" s="46"/>
      <c r="AE8" s="26"/>
      <c r="AF8" s="27"/>
      <c r="AG8" s="37">
        <f>COUNTIFS(Cell_258,"=1",Peak_258,"&gt;-100000")</f>
        <v>1</v>
      </c>
      <c r="AH8" s="36">
        <f>AG8/AG27</f>
        <v>0.2</v>
      </c>
      <c r="AI8" s="13">
        <f t="shared" si="8"/>
        <v>2</v>
      </c>
      <c r="AJ8" s="40" t="str">
        <f t="shared" ref="AJ8:AJ35" si="11">IF(AE8=AK8, AE8," ")</f>
        <v xml:space="preserve"> </v>
      </c>
      <c r="AK8" s="40">
        <f>MAX(AE5:AE11)</f>
        <v>-1.1111111111111107</v>
      </c>
      <c r="AL8" s="52"/>
      <c r="AM8" s="40">
        <f t="shared" si="1"/>
        <v>-0.81348785985575833</v>
      </c>
      <c r="AN8" s="64">
        <f t="shared" si="9"/>
        <v>-0.51949999999999996</v>
      </c>
      <c r="AO8" s="54">
        <v>2</v>
      </c>
      <c r="AP8" s="40">
        <f>CORREL(AE10:AE53,AM8:AM51)</f>
        <v>3.8049584115191062E-2</v>
      </c>
      <c r="AQ8" s="22"/>
    </row>
    <row r="9" spans="1:44">
      <c r="A9" s="7">
        <f>Original_Data!B9</f>
        <v>2006.1381546885696</v>
      </c>
      <c r="B9" s="1">
        <f>Original_Data!C9</f>
        <v>14</v>
      </c>
      <c r="F9" s="29"/>
      <c r="G9" s="26">
        <f t="shared" si="2"/>
        <v>2005.8839614988535</v>
      </c>
      <c r="H9" s="26">
        <f t="shared" si="3"/>
        <v>2005.8970584603039</v>
      </c>
      <c r="I9" s="46"/>
      <c r="J9" s="46"/>
      <c r="K9" s="46"/>
      <c r="L9" s="26"/>
      <c r="M9" s="26"/>
      <c r="N9" s="27"/>
      <c r="O9" s="35" t="s">
        <v>18</v>
      </c>
      <c r="P9" s="36"/>
      <c r="Q9" s="13">
        <f t="shared" si="4"/>
        <v>3</v>
      </c>
      <c r="R9" s="40"/>
      <c r="S9" s="40"/>
      <c r="T9" s="52"/>
      <c r="U9" s="40">
        <f t="shared" si="0"/>
        <v>0.92022637709382382</v>
      </c>
      <c r="V9" s="64">
        <f t="shared" si="5"/>
        <v>3.73E-2</v>
      </c>
      <c r="W9" s="54">
        <v>3</v>
      </c>
      <c r="X9" s="40">
        <f>CORREL(M18:M160,U15:U157)</f>
        <v>-0.33166554091194067</v>
      </c>
      <c r="Y9" s="22"/>
      <c r="Z9" s="29"/>
      <c r="AA9" s="26">
        <f t="shared" si="6"/>
        <v>2006.2244824965626</v>
      </c>
      <c r="AB9" s="26">
        <f t="shared" si="7"/>
        <v>2006.2637733809136</v>
      </c>
      <c r="AC9" s="46">
        <f t="shared" si="10"/>
        <v>19.5</v>
      </c>
      <c r="AD9" s="46"/>
      <c r="AE9" s="26"/>
      <c r="AF9" s="27"/>
      <c r="AG9" s="35" t="s">
        <v>18</v>
      </c>
      <c r="AH9" s="36"/>
      <c r="AI9" s="13">
        <f t="shared" si="8"/>
        <v>3</v>
      </c>
      <c r="AJ9" s="40" t="str">
        <f t="shared" si="11"/>
        <v xml:space="preserve"> </v>
      </c>
      <c r="AK9" s="40">
        <f t="shared" ref="AK9:AK35" si="12">MAX(AE6:AE12)</f>
        <v>0.72222222222222143</v>
      </c>
      <c r="AL9" s="52"/>
      <c r="AM9" s="40">
        <f t="shared" si="1"/>
        <v>-0.24933421775904008</v>
      </c>
      <c r="AN9" s="64">
        <f t="shared" si="9"/>
        <v>-0.51949999999999996</v>
      </c>
      <c r="AO9" s="54">
        <v>3</v>
      </c>
      <c r="AP9" s="40">
        <f>CORREL(AE10:AE53,AM7:AM50)</f>
        <v>-0.10057247982282415</v>
      </c>
      <c r="AQ9" s="22"/>
    </row>
    <row r="10" spans="1:44">
      <c r="A10" s="7">
        <f>Original_Data!B10</f>
        <v>2006.1573196440795</v>
      </c>
      <c r="B10" s="1">
        <f>Original_Data!C10</f>
        <v>18</v>
      </c>
      <c r="F10" s="29" t="s">
        <v>19</v>
      </c>
      <c r="G10" s="26">
        <f t="shared" si="2"/>
        <v>2005.9101554217541</v>
      </c>
      <c r="H10" s="26">
        <f t="shared" si="3"/>
        <v>2005.9232523832045</v>
      </c>
      <c r="I10" s="46"/>
      <c r="J10" s="46"/>
      <c r="K10" s="46"/>
      <c r="L10" s="26"/>
      <c r="M10" s="26"/>
      <c r="N10" s="27"/>
      <c r="O10" s="37">
        <f>COUNTIFS(Cell_86,"=2",Peak_86,"&gt;-100000")</f>
        <v>1</v>
      </c>
      <c r="P10" s="36">
        <f>O10/O27</f>
        <v>6.6666666666666666E-2</v>
      </c>
      <c r="Q10" s="13">
        <f t="shared" si="4"/>
        <v>4</v>
      </c>
      <c r="R10" s="40"/>
      <c r="S10" s="40"/>
      <c r="T10" s="52"/>
      <c r="U10" s="40">
        <f t="shared" si="0"/>
        <v>0.9565127138750823</v>
      </c>
      <c r="V10" s="64">
        <f t="shared" si="5"/>
        <v>3.73E-2</v>
      </c>
      <c r="W10" s="54">
        <v>4</v>
      </c>
      <c r="X10" s="40">
        <f>CORREL(M18:M160,U14:U156)</f>
        <v>-0.39067159484562558</v>
      </c>
      <c r="Y10" s="22"/>
      <c r="Z10" s="29" t="s">
        <v>19</v>
      </c>
      <c r="AA10" s="26">
        <f t="shared" si="6"/>
        <v>2006.3030642652645</v>
      </c>
      <c r="AB10" s="68">
        <f t="shared" si="7"/>
        <v>2006.3423551496155</v>
      </c>
      <c r="AC10" s="46">
        <f t="shared" si="10"/>
        <v>15</v>
      </c>
      <c r="AD10" s="46">
        <f t="shared" ref="AD10" si="13">AVERAGE(AC6:AC14)</f>
        <v>16.111111111111111</v>
      </c>
      <c r="AE10" s="62">
        <f t="shared" ref="AE10" si="14">AC10-AD10</f>
        <v>-1.1111111111111107</v>
      </c>
      <c r="AF10" s="27"/>
      <c r="AG10" s="37">
        <f>COUNTIFS(Cell_258,"=2",Peak_258,"&gt;-100000")</f>
        <v>1</v>
      </c>
      <c r="AH10" s="36">
        <f>AG10/AG27</f>
        <v>0.2</v>
      </c>
      <c r="AI10" s="13">
        <f t="shared" si="8"/>
        <v>4</v>
      </c>
      <c r="AJ10" s="40" t="str">
        <f t="shared" si="11"/>
        <v xml:space="preserve"> </v>
      </c>
      <c r="AK10" s="40">
        <f t="shared" si="12"/>
        <v>1.3888888888888893</v>
      </c>
      <c r="AL10" s="52"/>
      <c r="AM10" s="40">
        <f t="shared" si="1"/>
        <v>0.43148567586807512</v>
      </c>
      <c r="AN10" s="64">
        <f t="shared" si="9"/>
        <v>-0.51949999999999996</v>
      </c>
      <c r="AO10" s="54">
        <v>4</v>
      </c>
      <c r="AP10" s="40">
        <f>CORREL(AE10:AE53,AM6:AM49)</f>
        <v>-0.18951072388960252</v>
      </c>
      <c r="AQ10" s="22"/>
    </row>
    <row r="11" spans="1:44">
      <c r="A11" s="7">
        <f>Original_Data!B11</f>
        <v>2006.1764845995895</v>
      </c>
      <c r="B11" s="1">
        <f>Original_Data!C11</f>
        <v>18</v>
      </c>
      <c r="F11" s="29" t="s">
        <v>20</v>
      </c>
      <c r="G11" s="26">
        <f t="shared" si="2"/>
        <v>2005.9363493446547</v>
      </c>
      <c r="H11" s="26">
        <f t="shared" si="3"/>
        <v>2005.9494463061051</v>
      </c>
      <c r="I11" s="46"/>
      <c r="J11" s="46"/>
      <c r="K11" s="46"/>
      <c r="L11" s="26"/>
      <c r="M11" s="26"/>
      <c r="N11" s="27"/>
      <c r="O11" s="37" t="s">
        <v>21</v>
      </c>
      <c r="P11" s="36"/>
      <c r="Q11" s="13">
        <f t="shared" si="4"/>
        <v>5</v>
      </c>
      <c r="R11" s="40"/>
      <c r="S11" s="40"/>
      <c r="T11" s="52"/>
      <c r="U11" s="40">
        <f t="shared" si="0"/>
        <v>0.54523612138283439</v>
      </c>
      <c r="V11" s="64">
        <f t="shared" si="5"/>
        <v>3.73E-2</v>
      </c>
      <c r="W11" s="54"/>
      <c r="X11" s="40"/>
      <c r="Y11" s="22"/>
      <c r="Z11" s="29" t="s">
        <v>20</v>
      </c>
      <c r="AA11" s="26">
        <f t="shared" si="6"/>
        <v>2006.3816460339665</v>
      </c>
      <c r="AB11" s="26">
        <f t="shared" si="7"/>
        <v>2006.4209369183175</v>
      </c>
      <c r="AC11" s="46">
        <f t="shared" si="10"/>
        <v>12.5</v>
      </c>
      <c r="AD11" s="46">
        <f t="shared" ref="AD11:AD26" si="15">AVERAGE(AC7:AC15)</f>
        <v>16.444444444444443</v>
      </c>
      <c r="AE11" s="62">
        <f t="shared" ref="AE11:AE26" si="16">AC11-AD11</f>
        <v>-3.9444444444444429</v>
      </c>
      <c r="AF11" s="27"/>
      <c r="AG11" s="37" t="s">
        <v>21</v>
      </c>
      <c r="AH11" s="36"/>
      <c r="AI11" s="13">
        <f t="shared" si="8"/>
        <v>5</v>
      </c>
      <c r="AJ11" s="40" t="str">
        <f t="shared" si="11"/>
        <v xml:space="preserve"> </v>
      </c>
      <c r="AK11" s="40">
        <f t="shared" si="12"/>
        <v>1.3888888888888893</v>
      </c>
      <c r="AL11" s="52"/>
      <c r="AM11" s="40">
        <f t="shared" si="1"/>
        <v>0.91040862632778063</v>
      </c>
      <c r="AN11" s="64">
        <f t="shared" si="9"/>
        <v>-0.51949999999999996</v>
      </c>
      <c r="AO11" s="54"/>
      <c r="AP11" s="40"/>
      <c r="AQ11" s="22"/>
    </row>
    <row r="12" spans="1:44">
      <c r="A12" s="7">
        <f>Original_Data!B12</f>
        <v>2006.1956495550994</v>
      </c>
      <c r="B12" s="1">
        <f>Original_Data!C12</f>
        <v>20</v>
      </c>
      <c r="F12" s="33"/>
      <c r="G12" s="26">
        <f t="shared" si="2"/>
        <v>2005.9625432675552</v>
      </c>
      <c r="H12" s="26">
        <f t="shared" si="3"/>
        <v>2005.9756402290056</v>
      </c>
      <c r="I12" s="46"/>
      <c r="J12" s="46"/>
      <c r="K12" s="46"/>
      <c r="L12" s="26"/>
      <c r="M12" s="26"/>
      <c r="N12" s="27"/>
      <c r="O12" s="37">
        <f>COUNTIFS(Cell_86,"=3",Peak_86,"&gt;-100000")</f>
        <v>3</v>
      </c>
      <c r="P12" s="36">
        <f>O12/O27</f>
        <v>0.2</v>
      </c>
      <c r="Q12" s="13">
        <f t="shared" si="4"/>
        <v>6</v>
      </c>
      <c r="R12" s="40"/>
      <c r="S12" s="40"/>
      <c r="T12" s="52"/>
      <c r="U12" s="40">
        <f t="shared" si="0"/>
        <v>-0.12116251192704941</v>
      </c>
      <c r="V12" s="64">
        <f t="shared" si="5"/>
        <v>3.73E-2</v>
      </c>
      <c r="W12" s="54"/>
      <c r="X12" s="57" t="s">
        <v>55</v>
      </c>
      <c r="Y12" s="22"/>
      <c r="Z12" s="33"/>
      <c r="AA12" s="26">
        <f t="shared" si="6"/>
        <v>2006.4602278026684</v>
      </c>
      <c r="AB12" s="26">
        <f t="shared" si="7"/>
        <v>2006.4995186870194</v>
      </c>
      <c r="AC12" s="46">
        <f t="shared" si="10"/>
        <v>18.5</v>
      </c>
      <c r="AD12" s="46">
        <f t="shared" si="15"/>
        <v>17.777777777777779</v>
      </c>
      <c r="AE12" s="62">
        <f t="shared" si="16"/>
        <v>0.72222222222222143</v>
      </c>
      <c r="AF12" s="27"/>
      <c r="AG12" s="37">
        <f>COUNTIFS(Cell_258,"=3",Peak_258,"&gt;-100000")</f>
        <v>0</v>
      </c>
      <c r="AH12" s="36">
        <f>AG12/AG27</f>
        <v>0</v>
      </c>
      <c r="AI12" s="13">
        <f t="shared" si="8"/>
        <v>6</v>
      </c>
      <c r="AJ12" s="40" t="str">
        <f t="shared" si="11"/>
        <v xml:space="preserve"> </v>
      </c>
      <c r="AK12" s="40">
        <f t="shared" si="12"/>
        <v>1.3888888888888893</v>
      </c>
      <c r="AL12" s="52"/>
      <c r="AM12" s="40">
        <f t="shared" ref="AM12:AM65" si="17" xml:space="preserve"> SIN((2*PI()*(AB12-2000+AN12)/0.707235918318267) + 5.263726692)</f>
        <v>0.96334126246468765</v>
      </c>
      <c r="AN12" s="64">
        <f t="shared" ref="AN12:AN65" si="18">AN11</f>
        <v>-0.51949999999999996</v>
      </c>
      <c r="AO12" s="54"/>
      <c r="AP12" s="57" t="s">
        <v>64</v>
      </c>
      <c r="AQ12" s="22"/>
    </row>
    <row r="13" spans="1:44">
      <c r="A13" s="7">
        <f>Original_Data!B13</f>
        <v>2006.2148145106094</v>
      </c>
      <c r="B13" s="1">
        <f>Original_Data!C13</f>
        <v>20</v>
      </c>
      <c r="F13" s="29" t="s">
        <v>22</v>
      </c>
      <c r="G13" s="26">
        <f t="shared" si="2"/>
        <v>2005.9887371904558</v>
      </c>
      <c r="H13" s="26">
        <f t="shared" si="3"/>
        <v>2006.0018341519062</v>
      </c>
      <c r="I13" s="46"/>
      <c r="J13" s="46"/>
      <c r="K13" s="46"/>
      <c r="L13" s="26"/>
      <c r="M13" s="26"/>
      <c r="N13" s="27"/>
      <c r="O13" s="37" t="s">
        <v>23</v>
      </c>
      <c r="P13" s="36"/>
      <c r="Q13" s="13">
        <f t="shared" si="4"/>
        <v>7</v>
      </c>
      <c r="R13" s="40"/>
      <c r="S13" s="40"/>
      <c r="T13" s="52"/>
      <c r="U13" s="40">
        <f t="shared" ref="U13:U76" si="19" xml:space="preserve"> SIN((2*PI()*(H13-2000+V13)/0.235745306106089) + 0.083216746)</f>
        <v>-0.73086785933536347</v>
      </c>
      <c r="V13" s="64">
        <f t="shared" ref="V13:V76" si="20">V12</f>
        <v>3.73E-2</v>
      </c>
      <c r="W13" s="54"/>
      <c r="X13" s="67" t="s">
        <v>53</v>
      </c>
      <c r="Y13" s="22"/>
      <c r="Z13" s="29" t="s">
        <v>22</v>
      </c>
      <c r="AA13" s="26">
        <f t="shared" si="6"/>
        <v>2006.5388095713704</v>
      </c>
      <c r="AB13" s="26">
        <f t="shared" si="7"/>
        <v>2006.5781004557214</v>
      </c>
      <c r="AC13" s="46">
        <f t="shared" si="10"/>
        <v>20</v>
      </c>
      <c r="AD13" s="46">
        <f t="shared" si="15"/>
        <v>18.611111111111111</v>
      </c>
      <c r="AE13" s="62">
        <f t="shared" si="16"/>
        <v>1.3888888888888893</v>
      </c>
      <c r="AF13" s="27"/>
      <c r="AG13" s="37" t="s">
        <v>23</v>
      </c>
      <c r="AH13" s="36"/>
      <c r="AI13" s="13">
        <f t="shared" si="8"/>
        <v>7</v>
      </c>
      <c r="AJ13" s="40" t="str">
        <f t="shared" si="11"/>
        <v xml:space="preserve"> </v>
      </c>
      <c r="AK13" s="40">
        <f t="shared" si="12"/>
        <v>4.6111111111111107</v>
      </c>
      <c r="AL13" s="52"/>
      <c r="AM13" s="40">
        <f t="shared" si="17"/>
        <v>0.56551581554966657</v>
      </c>
      <c r="AN13" s="64">
        <f t="shared" si="18"/>
        <v>-0.51949999999999996</v>
      </c>
      <c r="AO13" s="54"/>
      <c r="AP13" s="66" t="s">
        <v>66</v>
      </c>
      <c r="AQ13" s="22"/>
    </row>
    <row r="14" spans="1:44">
      <c r="A14" s="7">
        <f>Original_Data!B14</f>
        <v>2006.2339794661193</v>
      </c>
      <c r="B14" s="1">
        <f>Original_Data!C14</f>
        <v>18</v>
      </c>
      <c r="F14" s="31"/>
      <c r="G14" s="26">
        <f t="shared" si="2"/>
        <v>2006.0149311133564</v>
      </c>
      <c r="H14" s="26">
        <f t="shared" si="3"/>
        <v>2006.0280280748068</v>
      </c>
      <c r="I14" s="46">
        <f t="shared" ref="I14:I43" si="21">AVERAGEIFS(Pers_Fin,Year,"&gt;"&amp;G14,Year,"&lt;="&amp;G15)</f>
        <v>8</v>
      </c>
      <c r="J14" s="46"/>
      <c r="K14" s="46"/>
      <c r="L14" s="26"/>
      <c r="M14" s="26"/>
      <c r="N14" s="27"/>
      <c r="O14" s="37">
        <f>COUNTIFS(Cell_86,"=4",Peak_86,"&gt;-100000")</f>
        <v>2</v>
      </c>
      <c r="P14" s="36">
        <f>O14/O27</f>
        <v>0.13333333333333333</v>
      </c>
      <c r="Q14" s="13">
        <f t="shared" si="4"/>
        <v>8</v>
      </c>
      <c r="R14" s="40"/>
      <c r="S14" s="40"/>
      <c r="T14" s="52"/>
      <c r="U14" s="40">
        <f t="shared" si="19"/>
        <v>-0.99859201267173792</v>
      </c>
      <c r="V14" s="64">
        <f t="shared" si="20"/>
        <v>3.73E-2</v>
      </c>
      <c r="W14" s="54"/>
      <c r="X14" s="40"/>
      <c r="Y14" s="22"/>
      <c r="Z14" s="31"/>
      <c r="AA14" s="26">
        <f t="shared" si="6"/>
        <v>2006.6173913400723</v>
      </c>
      <c r="AB14" s="26">
        <f t="shared" si="7"/>
        <v>2006.6566822244233</v>
      </c>
      <c r="AC14" s="46">
        <f t="shared" si="10"/>
        <v>15</v>
      </c>
      <c r="AD14" s="46">
        <f t="shared" si="15"/>
        <v>19.166666666666668</v>
      </c>
      <c r="AE14" s="62">
        <f t="shared" si="16"/>
        <v>-4.1666666666666679</v>
      </c>
      <c r="AF14" s="27"/>
      <c r="AG14" s="37">
        <f>COUNTIFS(Cell_258,"=4",Peak_258,"&gt;-100000")</f>
        <v>0</v>
      </c>
      <c r="AH14" s="36">
        <f>AG14/AG27</f>
        <v>0</v>
      </c>
      <c r="AI14" s="13">
        <f t="shared" si="8"/>
        <v>8</v>
      </c>
      <c r="AJ14" s="40" t="str">
        <f t="shared" si="11"/>
        <v xml:space="preserve"> </v>
      </c>
      <c r="AK14" s="40">
        <f t="shared" si="12"/>
        <v>4.7222222222222214</v>
      </c>
      <c r="AL14" s="52"/>
      <c r="AM14" s="40">
        <f t="shared" si="17"/>
        <v>-9.6920766468742703E-2</v>
      </c>
      <c r="AN14" s="64">
        <f t="shared" si="18"/>
        <v>-0.51949999999999996</v>
      </c>
      <c r="AO14" s="54"/>
      <c r="AP14" s="40"/>
      <c r="AQ14" s="22"/>
    </row>
    <row r="15" spans="1:44">
      <c r="A15" s="7">
        <f>Original_Data!B15</f>
        <v>2006.2531444216293</v>
      </c>
      <c r="B15" s="1">
        <f>Original_Data!C15</f>
        <v>20</v>
      </c>
      <c r="F15" s="17"/>
      <c r="G15" s="26">
        <f t="shared" si="2"/>
        <v>2006.041125036257</v>
      </c>
      <c r="H15" s="26">
        <f t="shared" si="3"/>
        <v>2006.0542219977074</v>
      </c>
      <c r="I15" s="46">
        <f t="shared" si="21"/>
        <v>13</v>
      </c>
      <c r="J15" s="46"/>
      <c r="K15" s="46"/>
      <c r="L15" s="26"/>
      <c r="M15" s="26"/>
      <c r="N15" s="27"/>
      <c r="O15" s="37" t="s">
        <v>24</v>
      </c>
      <c r="P15" s="36"/>
      <c r="Q15" s="13">
        <f t="shared" si="4"/>
        <v>9</v>
      </c>
      <c r="R15" s="40"/>
      <c r="S15" s="40"/>
      <c r="T15" s="52"/>
      <c r="U15" s="40">
        <f t="shared" si="19"/>
        <v>-0.79906386516848382</v>
      </c>
      <c r="V15" s="64">
        <f t="shared" si="20"/>
        <v>3.73E-2</v>
      </c>
      <c r="X15" s="69" t="s">
        <v>57</v>
      </c>
      <c r="Y15" s="22"/>
      <c r="Z15" s="17"/>
      <c r="AA15" s="26">
        <f t="shared" si="6"/>
        <v>2006.6959731087743</v>
      </c>
      <c r="AB15" s="26">
        <f t="shared" si="7"/>
        <v>2006.7352639931253</v>
      </c>
      <c r="AC15" s="46">
        <f t="shared" si="10"/>
        <v>14.5</v>
      </c>
      <c r="AD15" s="46">
        <f t="shared" si="15"/>
        <v>19.888888888888889</v>
      </c>
      <c r="AE15" s="62">
        <f t="shared" si="16"/>
        <v>-5.3888888888888893</v>
      </c>
      <c r="AF15" s="27"/>
      <c r="AG15" s="37" t="s">
        <v>24</v>
      </c>
      <c r="AH15" s="36"/>
      <c r="AI15" s="13">
        <f t="shared" si="8"/>
        <v>9</v>
      </c>
      <c r="AJ15" s="40" t="str">
        <f t="shared" si="11"/>
        <v xml:space="preserve"> </v>
      </c>
      <c r="AK15" s="40">
        <f t="shared" si="12"/>
        <v>4.7222222222222214</v>
      </c>
      <c r="AL15" s="52"/>
      <c r="AM15" s="40">
        <f t="shared" si="17"/>
        <v>-0.71400704470218346</v>
      </c>
      <c r="AN15" s="64">
        <f t="shared" si="18"/>
        <v>-0.51949999999999996</v>
      </c>
      <c r="AO15" s="54"/>
      <c r="AP15" s="69" t="s">
        <v>57</v>
      </c>
      <c r="AQ15" s="22"/>
    </row>
    <row r="16" spans="1:44">
      <c r="A16" s="7">
        <f>Original_Data!B16</f>
        <v>2006.2723093771392</v>
      </c>
      <c r="B16" s="1">
        <f>Original_Data!C16</f>
        <v>22</v>
      </c>
      <c r="F16" s="20" t="s">
        <v>25</v>
      </c>
      <c r="G16" s="26">
        <f t="shared" si="2"/>
        <v>2006.0673189591575</v>
      </c>
      <c r="H16" s="26">
        <f t="shared" si="3"/>
        <v>2006.0804159206079</v>
      </c>
      <c r="I16" s="46">
        <f t="shared" si="21"/>
        <v>12</v>
      </c>
      <c r="J16" s="46"/>
      <c r="K16" s="46"/>
      <c r="L16" s="26"/>
      <c r="M16" s="26"/>
      <c r="N16" s="27"/>
      <c r="O16" s="37">
        <f>COUNTIFS(Cell_86,"=5",Peak_86,"&gt;-100000")</f>
        <v>3</v>
      </c>
      <c r="P16" s="36">
        <f>O16/O27</f>
        <v>0.2</v>
      </c>
      <c r="Q16" s="13">
        <f t="shared" si="4"/>
        <v>1</v>
      </c>
      <c r="R16" s="40"/>
      <c r="S16" s="40"/>
      <c r="T16" s="52"/>
      <c r="U16" s="40">
        <f xml:space="preserve"> SIN((2*PI()*(H16-2000+V16)/0.235745306106089) + 0.083216746)</f>
        <v>-0.22564485455002989</v>
      </c>
      <c r="V16" s="64">
        <f t="shared" si="20"/>
        <v>3.73E-2</v>
      </c>
      <c r="X16" s="69" t="s">
        <v>62</v>
      </c>
      <c r="Y16" s="22"/>
      <c r="Z16" s="20" t="s">
        <v>25</v>
      </c>
      <c r="AA16" s="26">
        <f t="shared" si="6"/>
        <v>2006.7745548774762</v>
      </c>
      <c r="AB16" s="26">
        <f t="shared" si="7"/>
        <v>2006.8138457618272</v>
      </c>
      <c r="AC16" s="46">
        <f t="shared" si="10"/>
        <v>26</v>
      </c>
      <c r="AD16" s="46">
        <f t="shared" si="15"/>
        <v>21.388888888888889</v>
      </c>
      <c r="AE16" s="62">
        <f t="shared" si="16"/>
        <v>4.6111111111111107</v>
      </c>
      <c r="AF16" s="27"/>
      <c r="AG16" s="37">
        <f>COUNTIFS(Cell_258,"=5",Peak_258,"&gt;-100000")</f>
        <v>0</v>
      </c>
      <c r="AH16" s="36">
        <f>AG16/AG27</f>
        <v>0</v>
      </c>
      <c r="AI16" s="13">
        <f t="shared" si="8"/>
        <v>1</v>
      </c>
      <c r="AJ16" s="40" t="str">
        <f t="shared" si="11"/>
        <v xml:space="preserve"> </v>
      </c>
      <c r="AK16" s="40">
        <f t="shared" si="12"/>
        <v>4.7222222222222214</v>
      </c>
      <c r="AL16" s="52"/>
      <c r="AM16" s="40">
        <f xml:space="preserve"> SIN((2*PI()*(AB16-2000+AN16)/0.707235918318267) + 5.263726692)</f>
        <v>-0.99700149141571293</v>
      </c>
      <c r="AN16" s="64">
        <f t="shared" si="18"/>
        <v>-0.51949999999999996</v>
      </c>
      <c r="AP16" s="69" t="s">
        <v>63</v>
      </c>
      <c r="AQ16" s="22"/>
    </row>
    <row r="17" spans="1:43">
      <c r="A17" s="7">
        <f>Original_Data!B17</f>
        <v>2006.2914743326492</v>
      </c>
      <c r="B17" s="1">
        <f>Original_Data!C17</f>
        <v>18</v>
      </c>
      <c r="F17" s="31">
        <f>COUNTA(F24:F5000)</f>
        <v>0</v>
      </c>
      <c r="G17" s="26">
        <f t="shared" si="2"/>
        <v>2006.0935128820581</v>
      </c>
      <c r="H17" s="26">
        <f t="shared" si="3"/>
        <v>2006.1066098435085</v>
      </c>
      <c r="I17" s="46">
        <f t="shared" si="21"/>
        <v>15</v>
      </c>
      <c r="J17" s="46"/>
      <c r="K17" s="46"/>
      <c r="L17" s="26"/>
      <c r="M17" s="26"/>
      <c r="N17" s="27"/>
      <c r="O17" s="37" t="s">
        <v>26</v>
      </c>
      <c r="P17" s="36"/>
      <c r="Q17" s="13">
        <f t="shared" ref="Q17:Q80" si="22">IF(Q16=9, 1, Q16+1)</f>
        <v>2</v>
      </c>
      <c r="R17" s="40"/>
      <c r="S17" s="40"/>
      <c r="T17" s="52"/>
      <c r="U17" s="40">
        <f t="shared" si="19"/>
        <v>0.45335589127481529</v>
      </c>
      <c r="V17" s="64">
        <f t="shared" si="20"/>
        <v>3.73E-2</v>
      </c>
      <c r="Y17" s="22"/>
      <c r="Z17" s="31">
        <f>COUNTA(Z24:Z5000)</f>
        <v>0</v>
      </c>
      <c r="AA17" s="26">
        <f t="shared" si="6"/>
        <v>2006.8531366461782</v>
      </c>
      <c r="AB17" s="26">
        <f t="shared" si="7"/>
        <v>2006.8924275305292</v>
      </c>
      <c r="AC17" s="46">
        <f t="shared" si="10"/>
        <v>26.5</v>
      </c>
      <c r="AD17" s="46">
        <f t="shared" si="15"/>
        <v>21.777777777777779</v>
      </c>
      <c r="AE17" s="62">
        <f t="shared" si="16"/>
        <v>4.7222222222222214</v>
      </c>
      <c r="AF17" s="27"/>
      <c r="AG17" s="37" t="s">
        <v>26</v>
      </c>
      <c r="AH17" s="36"/>
      <c r="AI17" s="13">
        <f t="shared" si="8"/>
        <v>2</v>
      </c>
      <c r="AJ17" s="40">
        <f t="shared" si="11"/>
        <v>4.7222222222222214</v>
      </c>
      <c r="AK17" s="40">
        <f t="shared" si="12"/>
        <v>4.7222222222222214</v>
      </c>
      <c r="AL17" s="52"/>
      <c r="AM17" s="40">
        <f t="shared" si="17"/>
        <v>-0.81348785985939076</v>
      </c>
      <c r="AN17" s="64">
        <f t="shared" si="18"/>
        <v>-0.51949999999999996</v>
      </c>
      <c r="AP17" s="58"/>
      <c r="AQ17" s="22"/>
    </row>
    <row r="18" spans="1:43">
      <c r="A18" s="7">
        <f>Original_Data!B18</f>
        <v>2006.3106392881591</v>
      </c>
      <c r="B18" s="1">
        <f>Original_Data!C18</f>
        <v>16</v>
      </c>
      <c r="F18" s="29"/>
      <c r="G18" s="26">
        <f t="shared" si="2"/>
        <v>2006.1197068049587</v>
      </c>
      <c r="H18" s="68">
        <f t="shared" si="3"/>
        <v>2006.1328037664091</v>
      </c>
      <c r="I18" s="46">
        <f t="shared" si="21"/>
        <v>14</v>
      </c>
      <c r="J18" s="46">
        <f>AVERAGE(I17:I19)</f>
        <v>15.666666666666666</v>
      </c>
      <c r="K18" s="46">
        <f t="shared" ref="K18:K22" si="23">AVERAGE(I14:I22)</f>
        <v>15.222222222222221</v>
      </c>
      <c r="L18" s="26">
        <f>J18-K18</f>
        <v>0.44444444444444464</v>
      </c>
      <c r="M18" s="62">
        <f t="shared" ref="M18:M19" si="24">I18-K18</f>
        <v>-1.2222222222222214</v>
      </c>
      <c r="N18" s="27"/>
      <c r="O18" s="37">
        <f>COUNTIFS(Cell_86,"=6",Peak_86,"&gt;-100000")</f>
        <v>0</v>
      </c>
      <c r="P18" s="36">
        <f>O18/O27</f>
        <v>0</v>
      </c>
      <c r="Q18" s="13">
        <f t="shared" si="22"/>
        <v>3</v>
      </c>
      <c r="R18" s="40" t="str">
        <f t="shared" ref="R18:R43" si="25">IF(M18=S18, M18," ")</f>
        <v xml:space="preserve"> </v>
      </c>
      <c r="S18" s="40">
        <f t="shared" ref="S18:S43" si="26">MAX(M15:M21)</f>
        <v>2.3333333333333321</v>
      </c>
      <c r="T18" s="52"/>
      <c r="U18" s="40">
        <f t="shared" si="19"/>
        <v>0.92022637708426003</v>
      </c>
      <c r="V18" s="64">
        <f t="shared" si="20"/>
        <v>3.73E-2</v>
      </c>
      <c r="X18" s="60" t="s">
        <v>56</v>
      </c>
      <c r="Y18" s="22"/>
      <c r="Z18" s="29"/>
      <c r="AA18" s="26">
        <f t="shared" si="6"/>
        <v>2006.9317184148802</v>
      </c>
      <c r="AB18" s="26">
        <f t="shared" si="7"/>
        <v>2006.9710092992311</v>
      </c>
      <c r="AC18" s="46">
        <f t="shared" si="10"/>
        <v>24.5</v>
      </c>
      <c r="AD18" s="46">
        <f t="shared" si="15"/>
        <v>21.833333333333332</v>
      </c>
      <c r="AE18" s="62">
        <f t="shared" si="16"/>
        <v>2.6666666666666679</v>
      </c>
      <c r="AF18" s="27"/>
      <c r="AG18" s="37">
        <f>COUNTIFS(Cell_258,"=6",Peak_258,"&gt;-100000")</f>
        <v>1</v>
      </c>
      <c r="AH18" s="36">
        <f>AG18/AG27</f>
        <v>0.2</v>
      </c>
      <c r="AI18" s="13">
        <f t="shared" si="8"/>
        <v>3</v>
      </c>
      <c r="AJ18" s="40" t="str">
        <f t="shared" si="11"/>
        <v xml:space="preserve"> </v>
      </c>
      <c r="AK18" s="40">
        <f t="shared" si="12"/>
        <v>4.7222222222222214</v>
      </c>
      <c r="AL18" s="52"/>
      <c r="AM18" s="40">
        <f t="shared" si="17"/>
        <v>-0.24933421776507497</v>
      </c>
      <c r="AN18" s="64">
        <f t="shared" si="18"/>
        <v>-0.51949999999999996</v>
      </c>
      <c r="AP18" s="60" t="s">
        <v>58</v>
      </c>
      <c r="AQ18" s="22"/>
    </row>
    <row r="19" spans="1:43">
      <c r="A19" s="7">
        <f>Original_Data!B19</f>
        <v>2006.3298042436691</v>
      </c>
      <c r="B19" s="1">
        <f>Original_Data!C19</f>
        <v>16</v>
      </c>
      <c r="F19" s="29" t="s">
        <v>27</v>
      </c>
      <c r="G19" s="26">
        <f t="shared" si="2"/>
        <v>2006.1459007278593</v>
      </c>
      <c r="H19" s="26">
        <f t="shared" si="3"/>
        <v>2006.1589976893097</v>
      </c>
      <c r="I19" s="46">
        <f t="shared" si="21"/>
        <v>18</v>
      </c>
      <c r="J19" s="46">
        <f t="shared" ref="J19:J82" si="27">AVERAGE(I18:I20)</f>
        <v>17</v>
      </c>
      <c r="K19" s="46">
        <f t="shared" si="23"/>
        <v>16.666666666666668</v>
      </c>
      <c r="L19" s="26">
        <f t="shared" ref="L19:L22" si="28">J19-K19</f>
        <v>0.33333333333333215</v>
      </c>
      <c r="M19" s="62">
        <f t="shared" si="24"/>
        <v>1.3333333333333321</v>
      </c>
      <c r="N19" s="27"/>
      <c r="O19" s="37" t="s">
        <v>28</v>
      </c>
      <c r="P19" s="36"/>
      <c r="Q19" s="13">
        <f t="shared" si="22"/>
        <v>4</v>
      </c>
      <c r="R19" s="40" t="str">
        <f t="shared" si="25"/>
        <v xml:space="preserve"> </v>
      </c>
      <c r="S19" s="40">
        <f t="shared" si="26"/>
        <v>2.3333333333333321</v>
      </c>
      <c r="T19" s="52"/>
      <c r="U19" s="40">
        <f t="shared" si="19"/>
        <v>0.95651271388221004</v>
      </c>
      <c r="V19" s="64">
        <f t="shared" si="20"/>
        <v>3.73E-2</v>
      </c>
      <c r="W19" s="54"/>
      <c r="X19" s="61" t="s">
        <v>61</v>
      </c>
      <c r="Y19" s="22"/>
      <c r="Z19" s="29" t="s">
        <v>27</v>
      </c>
      <c r="AA19" s="26">
        <f t="shared" si="6"/>
        <v>2007.0103001835821</v>
      </c>
      <c r="AB19" s="26">
        <f t="shared" si="7"/>
        <v>2007.0495910679331</v>
      </c>
      <c r="AC19" s="46">
        <f t="shared" si="10"/>
        <v>21.5</v>
      </c>
      <c r="AD19" s="46">
        <f t="shared" si="15"/>
        <v>22.655555555555555</v>
      </c>
      <c r="AE19" s="62">
        <f t="shared" si="16"/>
        <v>-1.155555555555555</v>
      </c>
      <c r="AF19" s="27"/>
      <c r="AG19" s="37" t="s">
        <v>28</v>
      </c>
      <c r="AH19" s="36"/>
      <c r="AI19" s="13">
        <f t="shared" si="8"/>
        <v>4</v>
      </c>
      <c r="AJ19" s="40" t="str">
        <f t="shared" si="11"/>
        <v xml:space="preserve"> </v>
      </c>
      <c r="AK19" s="40">
        <f t="shared" si="12"/>
        <v>4.7222222222222214</v>
      </c>
      <c r="AL19" s="52"/>
      <c r="AM19" s="40">
        <f t="shared" si="17"/>
        <v>0.4314856758624534</v>
      </c>
      <c r="AN19" s="64">
        <f t="shared" si="18"/>
        <v>-0.51949999999999996</v>
      </c>
      <c r="AP19" s="61" t="s">
        <v>65</v>
      </c>
      <c r="AQ19" s="22"/>
    </row>
    <row r="20" spans="1:43">
      <c r="A20" s="7">
        <f>Original_Data!B20</f>
        <v>2006.348969199179</v>
      </c>
      <c r="B20" s="1">
        <f>Original_Data!C20</f>
        <v>16</v>
      </c>
      <c r="F20" s="31">
        <f>COUNT(I2:I5000)</f>
        <v>154</v>
      </c>
      <c r="G20" s="26">
        <f t="shared" si="2"/>
        <v>2006.1720946507598</v>
      </c>
      <c r="H20" s="26">
        <f t="shared" si="3"/>
        <v>2006.1851916122102</v>
      </c>
      <c r="I20" s="46">
        <f t="shared" si="21"/>
        <v>19</v>
      </c>
      <c r="J20" s="46">
        <f t="shared" si="27"/>
        <v>19</v>
      </c>
      <c r="K20" s="46">
        <f t="shared" si="23"/>
        <v>17.222222222222221</v>
      </c>
      <c r="L20" s="26">
        <f t="shared" si="28"/>
        <v>1.7777777777777786</v>
      </c>
      <c r="M20" s="62">
        <f t="shared" ref="M20:M43" si="29">I20-K20</f>
        <v>1.7777777777777786</v>
      </c>
      <c r="N20" s="27"/>
      <c r="O20" s="37">
        <f>COUNTIFS(Cell_86,"=7",Peak_86,"&gt;-100000")</f>
        <v>0</v>
      </c>
      <c r="P20" s="36">
        <f>O20/O27</f>
        <v>0</v>
      </c>
      <c r="Q20" s="13">
        <f t="shared" si="22"/>
        <v>5</v>
      </c>
      <c r="R20" s="40" t="str">
        <f t="shared" si="25"/>
        <v xml:space="preserve"> </v>
      </c>
      <c r="S20" s="40">
        <f t="shared" si="26"/>
        <v>3.4444444444444429</v>
      </c>
      <c r="T20" s="52"/>
      <c r="U20" s="40">
        <f t="shared" si="19"/>
        <v>0.54523612140331856</v>
      </c>
      <c r="V20" s="64">
        <f t="shared" si="20"/>
        <v>3.73E-2</v>
      </c>
      <c r="W20" s="54"/>
      <c r="X20" s="40"/>
      <c r="Y20" s="22"/>
      <c r="Z20" s="31">
        <f>COUNT(AC2:AC5000)</f>
        <v>52</v>
      </c>
      <c r="AA20" s="26">
        <f t="shared" si="6"/>
        <v>2007.0888819522841</v>
      </c>
      <c r="AB20" s="26">
        <f t="shared" si="7"/>
        <v>2007.128172836635</v>
      </c>
      <c r="AC20" s="46">
        <f t="shared" si="10"/>
        <v>26</v>
      </c>
      <c r="AD20" s="46">
        <f t="shared" si="15"/>
        <v>22.822222222222223</v>
      </c>
      <c r="AE20" s="62">
        <f t="shared" si="16"/>
        <v>3.1777777777777771</v>
      </c>
      <c r="AF20" s="27"/>
      <c r="AG20" s="37">
        <f>COUNTIFS(Cell_258,"=7",Peak_258,"&gt;-100000")</f>
        <v>0</v>
      </c>
      <c r="AH20" s="36">
        <f>AG20/AG27</f>
        <v>0</v>
      </c>
      <c r="AI20" s="13">
        <f t="shared" si="8"/>
        <v>5</v>
      </c>
      <c r="AJ20" s="40" t="str">
        <f t="shared" si="11"/>
        <v xml:space="preserve"> </v>
      </c>
      <c r="AK20" s="40">
        <f t="shared" si="12"/>
        <v>4.7222222222222214</v>
      </c>
      <c r="AL20" s="52"/>
      <c r="AM20" s="40">
        <f t="shared" si="17"/>
        <v>0.91040862632520259</v>
      </c>
      <c r="AN20" s="64">
        <f t="shared" si="18"/>
        <v>-0.51949999999999996</v>
      </c>
      <c r="AO20" s="54"/>
      <c r="AP20" s="40"/>
      <c r="AQ20" s="22"/>
    </row>
    <row r="21" spans="1:43">
      <c r="A21" s="7">
        <f>Original_Data!B21</f>
        <v>2006.368134154689</v>
      </c>
      <c r="B21" s="1">
        <f>Original_Data!C21</f>
        <v>12</v>
      </c>
      <c r="F21" s="29"/>
      <c r="G21" s="26">
        <f t="shared" si="2"/>
        <v>2006.1982885736604</v>
      </c>
      <c r="H21" s="26">
        <f t="shared" si="3"/>
        <v>2006.2113855351108</v>
      </c>
      <c r="I21" s="46">
        <f t="shared" si="21"/>
        <v>20</v>
      </c>
      <c r="J21" s="46">
        <f t="shared" si="27"/>
        <v>19</v>
      </c>
      <c r="K21" s="46">
        <f t="shared" si="23"/>
        <v>17.666666666666668</v>
      </c>
      <c r="L21" s="26">
        <f t="shared" si="28"/>
        <v>1.3333333333333321</v>
      </c>
      <c r="M21" s="62">
        <f t="shared" si="29"/>
        <v>2.3333333333333321</v>
      </c>
      <c r="N21" s="27"/>
      <c r="O21" s="37" t="s">
        <v>29</v>
      </c>
      <c r="P21" s="36"/>
      <c r="Q21" s="13">
        <f t="shared" si="22"/>
        <v>6</v>
      </c>
      <c r="R21" s="40" t="str">
        <f t="shared" si="25"/>
        <v xml:space="preserve"> </v>
      </c>
      <c r="S21" s="40">
        <f t="shared" si="26"/>
        <v>3.4444444444444429</v>
      </c>
      <c r="T21" s="52"/>
      <c r="U21" s="40">
        <f t="shared" si="19"/>
        <v>-0.12116251190279362</v>
      </c>
      <c r="V21" s="64">
        <f t="shared" si="20"/>
        <v>3.73E-2</v>
      </c>
      <c r="W21" s="54"/>
      <c r="X21" s="40"/>
      <c r="Y21" s="22"/>
      <c r="Z21" s="29"/>
      <c r="AA21" s="26">
        <f t="shared" si="6"/>
        <v>2007.167463720986</v>
      </c>
      <c r="AB21" s="26">
        <f t="shared" si="7"/>
        <v>2007.206754605337</v>
      </c>
      <c r="AC21" s="46">
        <f t="shared" si="10"/>
        <v>22</v>
      </c>
      <c r="AD21" s="46">
        <f t="shared" si="15"/>
        <v>21.933333333333334</v>
      </c>
      <c r="AE21" s="62">
        <f t="shared" si="16"/>
        <v>6.666666666666643E-2</v>
      </c>
      <c r="AF21" s="27"/>
      <c r="AG21" s="37" t="s">
        <v>29</v>
      </c>
      <c r="AH21" s="36"/>
      <c r="AI21" s="13">
        <f t="shared" si="8"/>
        <v>6</v>
      </c>
      <c r="AJ21" s="40" t="str">
        <f t="shared" si="11"/>
        <v xml:space="preserve"> </v>
      </c>
      <c r="AK21" s="40">
        <f t="shared" si="12"/>
        <v>3.466666666666665</v>
      </c>
      <c r="AL21" s="52"/>
      <c r="AM21" s="40">
        <f t="shared" si="17"/>
        <v>0.96334126246636131</v>
      </c>
      <c r="AN21" s="64">
        <f t="shared" si="18"/>
        <v>-0.51949999999999996</v>
      </c>
      <c r="AO21" s="54"/>
      <c r="AP21" s="40"/>
      <c r="AQ21" s="22"/>
    </row>
    <row r="22" spans="1:43">
      <c r="A22" s="7">
        <f>Original_Data!B22</f>
        <v>2006.3872991101989</v>
      </c>
      <c r="B22" s="1">
        <f>Original_Data!C22</f>
        <v>14</v>
      </c>
      <c r="F22" s="29" t="s">
        <v>30</v>
      </c>
      <c r="G22" s="26">
        <f t="shared" si="2"/>
        <v>2006.224482496561</v>
      </c>
      <c r="H22" s="26">
        <f t="shared" si="3"/>
        <v>2006.2375794580114</v>
      </c>
      <c r="I22" s="46">
        <f t="shared" si="21"/>
        <v>18</v>
      </c>
      <c r="J22" s="46">
        <f t="shared" si="27"/>
        <v>19.666666666666668</v>
      </c>
      <c r="K22" s="46">
        <f t="shared" si="23"/>
        <v>17.777777777777779</v>
      </c>
      <c r="L22" s="26">
        <f t="shared" si="28"/>
        <v>1.8888888888888893</v>
      </c>
      <c r="M22" s="62">
        <f t="shared" si="29"/>
        <v>0.22222222222222143</v>
      </c>
      <c r="N22" s="27"/>
      <c r="O22" s="37">
        <f>COUNTIFS(Cell_86,"=8",Peak_86,"&gt;-100000")</f>
        <v>1</v>
      </c>
      <c r="P22" s="36">
        <f>O22/O27</f>
        <v>6.6666666666666666E-2</v>
      </c>
      <c r="Q22" s="13">
        <f t="shared" si="22"/>
        <v>7</v>
      </c>
      <c r="R22" s="40" t="str">
        <f t="shared" si="25"/>
        <v xml:space="preserve"> </v>
      </c>
      <c r="S22" s="40">
        <f t="shared" si="26"/>
        <v>3.4444444444444429</v>
      </c>
      <c r="T22" s="52"/>
      <c r="U22" s="40">
        <f t="shared" si="19"/>
        <v>-0.73086785931868559</v>
      </c>
      <c r="V22" s="64">
        <f t="shared" si="20"/>
        <v>3.73E-2</v>
      </c>
      <c r="W22" s="54"/>
      <c r="X22" s="40"/>
      <c r="Y22" s="22"/>
      <c r="Z22" s="29" t="s">
        <v>30</v>
      </c>
      <c r="AA22" s="26">
        <f t="shared" si="6"/>
        <v>2007.246045489688</v>
      </c>
      <c r="AB22" s="26">
        <f t="shared" si="7"/>
        <v>2007.2853363740389</v>
      </c>
      <c r="AC22" s="46">
        <f t="shared" si="10"/>
        <v>20.5</v>
      </c>
      <c r="AD22" s="46">
        <f t="shared" si="15"/>
        <v>20.433333333333334</v>
      </c>
      <c r="AE22" s="62">
        <f t="shared" si="16"/>
        <v>6.666666666666643E-2</v>
      </c>
      <c r="AF22" s="27"/>
      <c r="AG22" s="37">
        <f>COUNTIFS(Cell_258,"=8",Peak_258,"&gt;-100000")</f>
        <v>2</v>
      </c>
      <c r="AH22" s="36">
        <f>AG22/AG27</f>
        <v>0.4</v>
      </c>
      <c r="AI22" s="13">
        <f t="shared" si="8"/>
        <v>7</v>
      </c>
      <c r="AJ22" s="40" t="str">
        <f t="shared" si="11"/>
        <v xml:space="preserve"> </v>
      </c>
      <c r="AK22" s="40">
        <f t="shared" si="12"/>
        <v>3.466666666666665</v>
      </c>
      <c r="AL22" s="52"/>
      <c r="AM22" s="40">
        <f t="shared" si="17"/>
        <v>0.56551581555481201</v>
      </c>
      <c r="AN22" s="64">
        <f t="shared" si="18"/>
        <v>-0.51949999999999996</v>
      </c>
      <c r="AO22" s="54"/>
      <c r="AP22" s="40"/>
      <c r="AQ22" s="22"/>
    </row>
    <row r="23" spans="1:43">
      <c r="A23" s="7">
        <f>Original_Data!B23</f>
        <v>2006.4064640657089</v>
      </c>
      <c r="B23" s="1">
        <f>Original_Data!C23</f>
        <v>10</v>
      </c>
      <c r="F23" s="32">
        <f>COUNT(M2:M5000)</f>
        <v>146</v>
      </c>
      <c r="G23" s="26">
        <f t="shared" si="2"/>
        <v>2006.2506764194616</v>
      </c>
      <c r="H23" s="26">
        <f t="shared" si="3"/>
        <v>2006.263773380912</v>
      </c>
      <c r="I23" s="46">
        <f t="shared" si="21"/>
        <v>21</v>
      </c>
      <c r="J23" s="46">
        <f t="shared" si="27"/>
        <v>19</v>
      </c>
      <c r="K23" s="46">
        <f t="shared" ref="K23:K86" si="30">AVERAGE(I19:I27)</f>
        <v>17.555555555555557</v>
      </c>
      <c r="L23" s="26">
        <f t="shared" ref="L23:L86" si="31">J23-K23</f>
        <v>1.4444444444444429</v>
      </c>
      <c r="M23" s="62">
        <f t="shared" si="29"/>
        <v>3.4444444444444429</v>
      </c>
      <c r="N23" s="27"/>
      <c r="O23" s="37" t="s">
        <v>31</v>
      </c>
      <c r="P23" s="36"/>
      <c r="Q23" s="13">
        <f t="shared" si="22"/>
        <v>8</v>
      </c>
      <c r="R23" s="40">
        <f t="shared" si="25"/>
        <v>3.4444444444444429</v>
      </c>
      <c r="S23" s="40">
        <f t="shared" si="26"/>
        <v>3.4444444444444429</v>
      </c>
      <c r="T23" s="52"/>
      <c r="U23" s="40">
        <f t="shared" si="19"/>
        <v>-0.99859201267044162</v>
      </c>
      <c r="V23" s="64">
        <f t="shared" si="20"/>
        <v>3.73E-2</v>
      </c>
      <c r="W23" s="54"/>
      <c r="X23" s="40"/>
      <c r="Y23" s="22"/>
      <c r="Z23" s="32">
        <f>COUNT(AE2:AE5000)</f>
        <v>44</v>
      </c>
      <c r="AA23" s="26">
        <f t="shared" si="6"/>
        <v>2007.3246272583899</v>
      </c>
      <c r="AB23" s="26">
        <f t="shared" si="7"/>
        <v>2007.3639181427409</v>
      </c>
      <c r="AC23" s="46">
        <f t="shared" si="10"/>
        <v>22.4</v>
      </c>
      <c r="AD23" s="46">
        <f t="shared" si="15"/>
        <v>18.933333333333334</v>
      </c>
      <c r="AE23" s="62">
        <f t="shared" si="16"/>
        <v>3.466666666666665</v>
      </c>
      <c r="AF23" s="27"/>
      <c r="AG23" s="37" t="s">
        <v>31</v>
      </c>
      <c r="AH23" s="36"/>
      <c r="AI23" s="13">
        <f t="shared" si="8"/>
        <v>8</v>
      </c>
      <c r="AJ23" s="40">
        <f t="shared" si="11"/>
        <v>3.466666666666665</v>
      </c>
      <c r="AK23" s="40">
        <f t="shared" si="12"/>
        <v>3.466666666666665</v>
      </c>
      <c r="AL23" s="52"/>
      <c r="AM23" s="40">
        <f t="shared" si="17"/>
        <v>-9.6920766462533267E-2</v>
      </c>
      <c r="AN23" s="64">
        <f t="shared" si="18"/>
        <v>-0.51949999999999996</v>
      </c>
      <c r="AO23" s="54"/>
      <c r="AP23" s="40"/>
      <c r="AQ23" s="22"/>
    </row>
    <row r="24" spans="1:43">
      <c r="A24" s="7">
        <f>Original_Data!B24</f>
        <v>2006.4256290212188</v>
      </c>
      <c r="B24" s="1">
        <f>Original_Data!C24</f>
        <v>10</v>
      </c>
      <c r="F24" s="17"/>
      <c r="G24" s="26">
        <f t="shared" si="2"/>
        <v>2006.2768703423621</v>
      </c>
      <c r="H24" s="26">
        <f t="shared" si="3"/>
        <v>2006.2899673038125</v>
      </c>
      <c r="I24" s="46">
        <f t="shared" si="21"/>
        <v>18</v>
      </c>
      <c r="J24" s="46">
        <f t="shared" si="27"/>
        <v>18.333333333333332</v>
      </c>
      <c r="K24" s="46">
        <f t="shared" si="30"/>
        <v>16.888888888888889</v>
      </c>
      <c r="L24" s="26">
        <f t="shared" si="31"/>
        <v>1.4444444444444429</v>
      </c>
      <c r="M24" s="62">
        <f t="shared" si="29"/>
        <v>1.1111111111111107</v>
      </c>
      <c r="N24" s="27"/>
      <c r="O24" s="35">
        <f>COUNTIFS(Cell_86,"=9",Peak_86,"&gt;-100000")</f>
        <v>2</v>
      </c>
      <c r="P24" s="36">
        <f>O24/O27</f>
        <v>0.13333333333333333</v>
      </c>
      <c r="Q24" s="13">
        <f t="shared" si="22"/>
        <v>9</v>
      </c>
      <c r="R24" s="40" t="str">
        <f t="shared" si="25"/>
        <v xml:space="preserve"> </v>
      </c>
      <c r="S24" s="40">
        <f t="shared" si="26"/>
        <v>3.4444444444444429</v>
      </c>
      <c r="T24" s="52"/>
      <c r="U24" s="40">
        <f t="shared" si="19"/>
        <v>-0.79906386518317574</v>
      </c>
      <c r="V24" s="64">
        <f t="shared" si="20"/>
        <v>3.73E-2</v>
      </c>
      <c r="W24" s="54"/>
      <c r="X24" s="40"/>
      <c r="Y24" s="22"/>
      <c r="Z24" s="17"/>
      <c r="AA24" s="26">
        <f t="shared" si="6"/>
        <v>2007.4032090270919</v>
      </c>
      <c r="AB24" s="26">
        <f t="shared" si="7"/>
        <v>2007.4424999114428</v>
      </c>
      <c r="AC24" s="46">
        <f t="shared" si="10"/>
        <v>16</v>
      </c>
      <c r="AD24" s="46">
        <f t="shared" si="15"/>
        <v>18.600000000000001</v>
      </c>
      <c r="AE24" s="62">
        <f t="shared" si="16"/>
        <v>-2.6000000000000014</v>
      </c>
      <c r="AF24" s="27"/>
      <c r="AG24" s="35">
        <f>COUNTIFS(Cell_258,"=9",Peak_258,"&gt;-100000")</f>
        <v>0</v>
      </c>
      <c r="AH24" s="36">
        <f>AG24/AG27</f>
        <v>0</v>
      </c>
      <c r="AI24" s="13">
        <f t="shared" si="8"/>
        <v>9</v>
      </c>
      <c r="AJ24" s="40" t="str">
        <f t="shared" si="11"/>
        <v xml:space="preserve"> </v>
      </c>
      <c r="AK24" s="40">
        <f t="shared" si="12"/>
        <v>3.466666666666665</v>
      </c>
      <c r="AL24" s="52"/>
      <c r="AM24" s="40">
        <f t="shared" si="17"/>
        <v>-0.71400704469782039</v>
      </c>
      <c r="AN24" s="64">
        <f t="shared" si="18"/>
        <v>-0.51949999999999996</v>
      </c>
      <c r="AO24" s="54"/>
      <c r="AP24" s="40"/>
      <c r="AQ24" s="22"/>
    </row>
    <row r="25" spans="1:43">
      <c r="A25" s="7">
        <f>Original_Data!B25</f>
        <v>2006.4447939767288</v>
      </c>
      <c r="B25" s="1">
        <f>Original_Data!C25</f>
        <v>16</v>
      </c>
      <c r="F25" s="17"/>
      <c r="G25" s="26">
        <f t="shared" si="2"/>
        <v>2006.3030642652627</v>
      </c>
      <c r="H25" s="26">
        <f t="shared" si="3"/>
        <v>2006.3161612267131</v>
      </c>
      <c r="I25" s="46">
        <f t="shared" si="21"/>
        <v>16</v>
      </c>
      <c r="J25" s="46">
        <f t="shared" si="27"/>
        <v>16.666666666666668</v>
      </c>
      <c r="K25" s="46">
        <f t="shared" si="30"/>
        <v>15.888888888888889</v>
      </c>
      <c r="L25" s="26">
        <f t="shared" si="31"/>
        <v>0.77777777777777857</v>
      </c>
      <c r="M25" s="62">
        <f t="shared" si="29"/>
        <v>0.11111111111111072</v>
      </c>
      <c r="N25" s="27"/>
      <c r="O25" s="19"/>
      <c r="P25" s="42"/>
      <c r="Q25" s="13">
        <f t="shared" si="22"/>
        <v>1</v>
      </c>
      <c r="R25" s="40" t="str">
        <f t="shared" si="25"/>
        <v xml:space="preserve"> </v>
      </c>
      <c r="S25" s="40">
        <f t="shared" si="26"/>
        <v>3.4444444444444429</v>
      </c>
      <c r="T25" s="52"/>
      <c r="U25" s="40">
        <f t="shared" si="19"/>
        <v>-0.22564485457383551</v>
      </c>
      <c r="V25" s="64">
        <f t="shared" si="20"/>
        <v>3.73E-2</v>
      </c>
      <c r="W25" s="54"/>
      <c r="X25" s="40"/>
      <c r="Y25" s="22"/>
      <c r="Z25" s="17"/>
      <c r="AA25" s="26">
        <f t="shared" si="6"/>
        <v>2007.4817907957938</v>
      </c>
      <c r="AB25" s="26">
        <f t="shared" si="7"/>
        <v>2007.5210816801448</v>
      </c>
      <c r="AC25" s="46">
        <f t="shared" si="10"/>
        <v>18</v>
      </c>
      <c r="AD25" s="46">
        <f t="shared" si="15"/>
        <v>17.322222222222223</v>
      </c>
      <c r="AE25" s="62">
        <f t="shared" si="16"/>
        <v>0.67777777777777715</v>
      </c>
      <c r="AF25" s="27"/>
      <c r="AG25" s="19"/>
      <c r="AH25" s="42"/>
      <c r="AI25" s="13">
        <f t="shared" si="8"/>
        <v>1</v>
      </c>
      <c r="AJ25" s="40" t="str">
        <f t="shared" si="11"/>
        <v xml:space="preserve"> </v>
      </c>
      <c r="AK25" s="40">
        <f t="shared" si="12"/>
        <v>4.6666666666666661</v>
      </c>
      <c r="AL25" s="52"/>
      <c r="AM25" s="40">
        <f t="shared" si="17"/>
        <v>-0.99700149141523065</v>
      </c>
      <c r="AN25" s="64">
        <f t="shared" si="18"/>
        <v>-0.51949999999999996</v>
      </c>
      <c r="AO25" s="54"/>
      <c r="AP25" s="40"/>
      <c r="AQ25" s="22"/>
    </row>
    <row r="26" spans="1:43">
      <c r="A26" s="7">
        <f>Original_Data!B26</f>
        <v>2006.4639589322387</v>
      </c>
      <c r="B26" s="1">
        <f>Original_Data!C26</f>
        <v>16</v>
      </c>
      <c r="F26" s="17"/>
      <c r="G26" s="26">
        <f t="shared" si="2"/>
        <v>2006.3292581881633</v>
      </c>
      <c r="H26" s="26">
        <f t="shared" si="3"/>
        <v>2006.3423551496137</v>
      </c>
      <c r="I26" s="46">
        <f t="shared" si="21"/>
        <v>16</v>
      </c>
      <c r="J26" s="46">
        <f t="shared" si="27"/>
        <v>14.666666666666666</v>
      </c>
      <c r="K26" s="46">
        <f t="shared" si="30"/>
        <v>15.444444444444445</v>
      </c>
      <c r="L26" s="26">
        <f t="shared" si="31"/>
        <v>-0.77777777777777857</v>
      </c>
      <c r="M26" s="62">
        <f t="shared" si="29"/>
        <v>0.55555555555555536</v>
      </c>
      <c r="N26" s="27"/>
      <c r="O26" s="15" t="s">
        <v>32</v>
      </c>
      <c r="P26" s="42">
        <f>SUM(P8:P24)</f>
        <v>1</v>
      </c>
      <c r="Q26" s="13">
        <f t="shared" si="22"/>
        <v>2</v>
      </c>
      <c r="R26" s="40" t="str">
        <f t="shared" si="25"/>
        <v xml:space="preserve"> </v>
      </c>
      <c r="S26" s="40">
        <f t="shared" si="26"/>
        <v>3.4444444444444429</v>
      </c>
      <c r="T26" s="52"/>
      <c r="U26" s="40">
        <f t="shared" si="19"/>
        <v>0.45335589125303494</v>
      </c>
      <c r="V26" s="64">
        <f t="shared" si="20"/>
        <v>3.73E-2</v>
      </c>
      <c r="W26" s="54"/>
      <c r="X26" s="40"/>
      <c r="Y26" s="22"/>
      <c r="Z26" s="17"/>
      <c r="AA26" s="26">
        <f t="shared" si="6"/>
        <v>2007.5603725644958</v>
      </c>
      <c r="AB26" s="26">
        <f t="shared" si="7"/>
        <v>2007.5996634488467</v>
      </c>
      <c r="AC26" s="46">
        <f t="shared" si="10"/>
        <v>13</v>
      </c>
      <c r="AD26" s="46">
        <f t="shared" si="15"/>
        <v>15.933333333333334</v>
      </c>
      <c r="AE26" s="62">
        <f t="shared" si="16"/>
        <v>-2.9333333333333336</v>
      </c>
      <c r="AF26" s="27"/>
      <c r="AG26" s="15" t="s">
        <v>32</v>
      </c>
      <c r="AH26" s="42">
        <f>SUM(AH8:AH24)</f>
        <v>1</v>
      </c>
      <c r="AI26" s="13">
        <f t="shared" si="8"/>
        <v>2</v>
      </c>
      <c r="AJ26" s="40" t="str">
        <f t="shared" si="11"/>
        <v xml:space="preserve"> </v>
      </c>
      <c r="AK26" s="40">
        <f t="shared" si="12"/>
        <v>4.6666666666666661</v>
      </c>
      <c r="AL26" s="52"/>
      <c r="AM26" s="40">
        <f t="shared" si="17"/>
        <v>-0.81348785986301508</v>
      </c>
      <c r="AN26" s="64">
        <f t="shared" si="18"/>
        <v>-0.51949999999999996</v>
      </c>
      <c r="AO26" s="54"/>
      <c r="AP26" s="40"/>
      <c r="AQ26" s="22"/>
    </row>
    <row r="27" spans="1:43">
      <c r="A27" s="7">
        <f>Original_Data!B27</f>
        <v>2006.4831238877487</v>
      </c>
      <c r="B27" s="1">
        <f>Original_Data!C27</f>
        <v>18</v>
      </c>
      <c r="F27" s="17"/>
      <c r="G27" s="26">
        <f t="shared" si="2"/>
        <v>2006.3554521110639</v>
      </c>
      <c r="H27" s="26">
        <f t="shared" si="3"/>
        <v>2006.3685490725143</v>
      </c>
      <c r="I27" s="46">
        <f t="shared" si="21"/>
        <v>12</v>
      </c>
      <c r="J27" s="46">
        <f t="shared" si="27"/>
        <v>13.333333333333334</v>
      </c>
      <c r="K27" s="46">
        <f t="shared" si="30"/>
        <v>15.333333333333334</v>
      </c>
      <c r="L27" s="26">
        <f t="shared" si="31"/>
        <v>-2</v>
      </c>
      <c r="M27" s="62">
        <f t="shared" si="29"/>
        <v>-3.3333333333333339</v>
      </c>
      <c r="N27" s="27"/>
      <c r="O27" s="15">
        <f>SUM(O8:O24)</f>
        <v>15</v>
      </c>
      <c r="P27" s="36"/>
      <c r="Q27" s="13">
        <f t="shared" si="22"/>
        <v>3</v>
      </c>
      <c r="R27" s="40" t="str">
        <f t="shared" si="25"/>
        <v xml:space="preserve"> </v>
      </c>
      <c r="S27" s="40">
        <f t="shared" si="26"/>
        <v>1.1111111111111107</v>
      </c>
      <c r="T27" s="52"/>
      <c r="U27" s="40">
        <f t="shared" si="19"/>
        <v>0.92022637707469612</v>
      </c>
      <c r="V27" s="64">
        <f t="shared" si="20"/>
        <v>3.73E-2</v>
      </c>
      <c r="W27" s="54"/>
      <c r="X27" s="40"/>
      <c r="Y27" s="22"/>
      <c r="Z27" s="17"/>
      <c r="AA27" s="26">
        <f t="shared" si="6"/>
        <v>2007.6389543331977</v>
      </c>
      <c r="AB27" s="26">
        <f t="shared" si="7"/>
        <v>2007.6782452175487</v>
      </c>
      <c r="AC27" s="46">
        <f t="shared" ref="AC27:AC50" si="32">AVERAGEIFS(Pers_Fin,Year,"&gt;"&amp;AA27,Year,"&lt;="&amp;AA28)</f>
        <v>11</v>
      </c>
      <c r="AD27" s="46">
        <f t="shared" ref="AD27:AD50" si="33">AVERAGE(AC23:AC31)</f>
        <v>15.322222222222223</v>
      </c>
      <c r="AE27" s="62">
        <f t="shared" ref="AE27:AE50" si="34">AC27-AD27</f>
        <v>-4.3222222222222229</v>
      </c>
      <c r="AF27" s="27"/>
      <c r="AG27" s="15">
        <f>SUM(AG8:AG24)</f>
        <v>5</v>
      </c>
      <c r="AH27" s="36"/>
      <c r="AI27" s="13">
        <f t="shared" si="8"/>
        <v>3</v>
      </c>
      <c r="AJ27" s="40" t="str">
        <f t="shared" si="11"/>
        <v xml:space="preserve"> </v>
      </c>
      <c r="AK27" s="40">
        <f t="shared" si="12"/>
        <v>4.6666666666666661</v>
      </c>
      <c r="AL27" s="52"/>
      <c r="AM27" s="40">
        <f t="shared" si="17"/>
        <v>-0.24933421777112361</v>
      </c>
      <c r="AN27" s="64">
        <f t="shared" si="18"/>
        <v>-0.51949999999999996</v>
      </c>
      <c r="AO27" s="54"/>
      <c r="AP27" s="40"/>
      <c r="AQ27" s="22"/>
    </row>
    <row r="28" spans="1:43">
      <c r="A28" s="7">
        <f>Original_Data!B28</f>
        <v>2006.5022888432586</v>
      </c>
      <c r="B28" s="1">
        <f>Original_Data!C28</f>
        <v>18</v>
      </c>
      <c r="F28" s="45"/>
      <c r="G28" s="26">
        <f t="shared" si="2"/>
        <v>2006.3816460339644</v>
      </c>
      <c r="H28" s="26">
        <f t="shared" si="3"/>
        <v>2006.3947429954148</v>
      </c>
      <c r="I28" s="46">
        <f t="shared" si="21"/>
        <v>12</v>
      </c>
      <c r="J28" s="46">
        <f t="shared" si="27"/>
        <v>11.333333333333334</v>
      </c>
      <c r="K28" s="46">
        <f t="shared" si="30"/>
        <v>15</v>
      </c>
      <c r="L28" s="26">
        <f t="shared" si="31"/>
        <v>-3.6666666666666661</v>
      </c>
      <c r="M28" s="62">
        <f t="shared" si="29"/>
        <v>-3</v>
      </c>
      <c r="N28" s="27"/>
      <c r="O28" s="37" t="s">
        <v>33</v>
      </c>
      <c r="P28" s="36"/>
      <c r="Q28" s="13">
        <f t="shared" si="22"/>
        <v>4</v>
      </c>
      <c r="R28" s="40" t="str">
        <f t="shared" si="25"/>
        <v xml:space="preserve"> </v>
      </c>
      <c r="S28" s="40">
        <f t="shared" si="26"/>
        <v>0.55555555555555536</v>
      </c>
      <c r="T28" s="52"/>
      <c r="U28" s="40">
        <f t="shared" si="19"/>
        <v>0.95651271388933767</v>
      </c>
      <c r="V28" s="64">
        <f t="shared" si="20"/>
        <v>3.73E-2</v>
      </c>
      <c r="W28" s="54"/>
      <c r="X28" s="40"/>
      <c r="Y28" s="22"/>
      <c r="Z28" s="45"/>
      <c r="AA28" s="26">
        <f t="shared" si="6"/>
        <v>2007.7175361018997</v>
      </c>
      <c r="AB28" s="26">
        <f t="shared" si="7"/>
        <v>2007.7568269862506</v>
      </c>
      <c r="AC28" s="46">
        <f t="shared" si="32"/>
        <v>18.5</v>
      </c>
      <c r="AD28" s="46">
        <f t="shared" si="33"/>
        <v>13.833333333333334</v>
      </c>
      <c r="AE28" s="62">
        <f t="shared" si="34"/>
        <v>4.6666666666666661</v>
      </c>
      <c r="AF28" s="27"/>
      <c r="AG28" s="37" t="s">
        <v>33</v>
      </c>
      <c r="AH28" s="36"/>
      <c r="AI28" s="13">
        <f t="shared" si="8"/>
        <v>4</v>
      </c>
      <c r="AJ28" s="40" t="str">
        <f t="shared" si="11"/>
        <v xml:space="preserve"> </v>
      </c>
      <c r="AK28" s="40">
        <f t="shared" si="12"/>
        <v>4.9666666666666668</v>
      </c>
      <c r="AL28" s="52"/>
      <c r="AM28" s="40">
        <f t="shared" si="17"/>
        <v>0.43148567585683167</v>
      </c>
      <c r="AN28" s="64">
        <f t="shared" si="18"/>
        <v>-0.51949999999999996</v>
      </c>
      <c r="AO28" s="54"/>
      <c r="AP28" s="40"/>
      <c r="AQ28" s="22"/>
    </row>
    <row r="29" spans="1:43">
      <c r="A29" s="7">
        <f>Original_Data!B29</f>
        <v>2006.5214537987686</v>
      </c>
      <c r="B29" s="1">
        <f>Original_Data!C29</f>
        <v>22</v>
      </c>
      <c r="F29" s="18"/>
      <c r="G29" s="26">
        <f t="shared" si="2"/>
        <v>2006.407839956865</v>
      </c>
      <c r="H29" s="26">
        <f t="shared" si="3"/>
        <v>2006.4209369183154</v>
      </c>
      <c r="I29" s="46">
        <f t="shared" si="21"/>
        <v>10</v>
      </c>
      <c r="J29" s="46">
        <f t="shared" si="27"/>
        <v>12.666666666666666</v>
      </c>
      <c r="K29" s="46">
        <f t="shared" si="30"/>
        <v>15.444444444444445</v>
      </c>
      <c r="L29" s="26">
        <f t="shared" si="31"/>
        <v>-2.7777777777777786</v>
      </c>
      <c r="M29" s="62">
        <f t="shared" si="29"/>
        <v>-5.4444444444444446</v>
      </c>
      <c r="N29" s="27"/>
      <c r="O29" s="37">
        <f>COUNT(R2:R5000)</f>
        <v>15</v>
      </c>
      <c r="P29" s="43"/>
      <c r="Q29" s="13">
        <f t="shared" si="22"/>
        <v>5</v>
      </c>
      <c r="R29" s="40" t="str">
        <f t="shared" si="25"/>
        <v xml:space="preserve"> </v>
      </c>
      <c r="S29" s="40">
        <f t="shared" si="26"/>
        <v>0.66666666666666785</v>
      </c>
      <c r="T29" s="52"/>
      <c r="U29" s="40">
        <f t="shared" si="19"/>
        <v>0.54523612142380262</v>
      </c>
      <c r="V29" s="64">
        <f t="shared" si="20"/>
        <v>3.73E-2</v>
      </c>
      <c r="W29" s="54"/>
      <c r="X29" s="40"/>
      <c r="Y29" s="22"/>
      <c r="Z29" s="18"/>
      <c r="AA29" s="26">
        <f t="shared" si="6"/>
        <v>2007.7961178706016</v>
      </c>
      <c r="AB29" s="26">
        <f t="shared" si="7"/>
        <v>2007.8354087549526</v>
      </c>
      <c r="AC29" s="46">
        <f t="shared" si="32"/>
        <v>14.5</v>
      </c>
      <c r="AD29" s="46">
        <f t="shared" si="33"/>
        <v>12.144444444444444</v>
      </c>
      <c r="AE29" s="62">
        <f t="shared" si="34"/>
        <v>2.3555555555555561</v>
      </c>
      <c r="AF29" s="27"/>
      <c r="AG29" s="37">
        <f>COUNT(AJ2:AJ5000)</f>
        <v>5</v>
      </c>
      <c r="AH29" s="43"/>
      <c r="AI29" s="13">
        <f t="shared" si="8"/>
        <v>5</v>
      </c>
      <c r="AJ29" s="40" t="str">
        <f t="shared" si="11"/>
        <v xml:space="preserve"> </v>
      </c>
      <c r="AK29" s="40">
        <f t="shared" si="12"/>
        <v>4.9666666666666668</v>
      </c>
      <c r="AL29" s="52"/>
      <c r="AM29" s="40">
        <f t="shared" si="17"/>
        <v>0.91040862632262154</v>
      </c>
      <c r="AN29" s="64">
        <f t="shared" si="18"/>
        <v>-0.51949999999999996</v>
      </c>
      <c r="AO29" s="54"/>
      <c r="AP29" s="40"/>
      <c r="AQ29" s="22"/>
    </row>
    <row r="30" spans="1:43">
      <c r="A30" s="7">
        <f>Original_Data!B30</f>
        <v>2006.5406187542785</v>
      </c>
      <c r="B30" s="1">
        <f>Original_Data!C30</f>
        <v>20</v>
      </c>
      <c r="F30" s="18"/>
      <c r="G30" s="26">
        <f t="shared" si="2"/>
        <v>2006.4340338797656</v>
      </c>
      <c r="H30" s="26">
        <f t="shared" si="3"/>
        <v>2006.447130841216</v>
      </c>
      <c r="I30" s="46">
        <f t="shared" si="21"/>
        <v>16</v>
      </c>
      <c r="J30" s="46">
        <f t="shared" si="27"/>
        <v>14.333333333333334</v>
      </c>
      <c r="K30" s="46">
        <f t="shared" si="30"/>
        <v>16</v>
      </c>
      <c r="L30" s="26">
        <f t="shared" si="31"/>
        <v>-1.6666666666666661</v>
      </c>
      <c r="M30" s="62">
        <f t="shared" si="29"/>
        <v>0</v>
      </c>
      <c r="N30" s="27"/>
      <c r="O30" s="37" t="s">
        <v>34</v>
      </c>
      <c r="P30" s="43"/>
      <c r="Q30" s="13">
        <f t="shared" si="22"/>
        <v>6</v>
      </c>
      <c r="R30" s="40" t="str">
        <f t="shared" si="25"/>
        <v xml:space="preserve"> </v>
      </c>
      <c r="S30" s="40">
        <f t="shared" si="26"/>
        <v>4.4444444444444429</v>
      </c>
      <c r="T30" s="52"/>
      <c r="U30" s="40">
        <f t="shared" si="19"/>
        <v>-0.12116251187853784</v>
      </c>
      <c r="V30" s="64">
        <f t="shared" si="20"/>
        <v>3.73E-2</v>
      </c>
      <c r="W30" s="54"/>
      <c r="X30" s="40"/>
      <c r="Y30" s="22"/>
      <c r="Z30" s="18"/>
      <c r="AA30" s="26">
        <f t="shared" si="6"/>
        <v>2007.8746996393036</v>
      </c>
      <c r="AB30" s="26">
        <f t="shared" si="7"/>
        <v>2007.9139905236545</v>
      </c>
      <c r="AC30" s="46">
        <f t="shared" si="32"/>
        <v>9.5</v>
      </c>
      <c r="AD30" s="46">
        <f t="shared" si="33"/>
        <v>11.31111111111111</v>
      </c>
      <c r="AE30" s="62">
        <f t="shared" si="34"/>
        <v>-1.81111111111111</v>
      </c>
      <c r="AF30" s="27"/>
      <c r="AG30" s="37" t="s">
        <v>34</v>
      </c>
      <c r="AH30" s="43"/>
      <c r="AI30" s="13">
        <f t="shared" si="8"/>
        <v>6</v>
      </c>
      <c r="AJ30" s="40" t="str">
        <f t="shared" si="11"/>
        <v xml:space="preserve"> </v>
      </c>
      <c r="AK30" s="40">
        <f t="shared" si="12"/>
        <v>4.9666666666666668</v>
      </c>
      <c r="AL30" s="52"/>
      <c r="AM30" s="40">
        <f t="shared" si="17"/>
        <v>0.9633412624680332</v>
      </c>
      <c r="AN30" s="64">
        <f t="shared" si="18"/>
        <v>-0.51949999999999996</v>
      </c>
      <c r="AO30" s="54"/>
      <c r="AP30" s="40"/>
      <c r="AQ30" s="22"/>
    </row>
    <row r="31" spans="1:43">
      <c r="A31" s="7">
        <f>Original_Data!B31</f>
        <v>2006.5597837097885</v>
      </c>
      <c r="B31" s="1">
        <f>Original_Data!C31</f>
        <v>22</v>
      </c>
      <c r="F31" s="18"/>
      <c r="G31" s="26">
        <f t="shared" si="2"/>
        <v>2006.4602278026662</v>
      </c>
      <c r="H31" s="26">
        <f t="shared" si="3"/>
        <v>2006.4733247641166</v>
      </c>
      <c r="I31" s="46">
        <f t="shared" si="21"/>
        <v>17</v>
      </c>
      <c r="J31" s="46">
        <f t="shared" si="27"/>
        <v>17</v>
      </c>
      <c r="K31" s="46">
        <f t="shared" si="30"/>
        <v>16.666666666666668</v>
      </c>
      <c r="L31" s="26">
        <f t="shared" si="31"/>
        <v>0.33333333333333215</v>
      </c>
      <c r="M31" s="62">
        <f t="shared" si="29"/>
        <v>0.33333333333333215</v>
      </c>
      <c r="N31" s="27"/>
      <c r="O31" s="16">
        <f>F20/9</f>
        <v>17.111111111111111</v>
      </c>
      <c r="P31" s="36"/>
      <c r="Q31" s="13">
        <f t="shared" si="22"/>
        <v>7</v>
      </c>
      <c r="R31" s="40" t="str">
        <f t="shared" si="25"/>
        <v xml:space="preserve"> </v>
      </c>
      <c r="S31" s="40">
        <f t="shared" si="26"/>
        <v>4.4444444444444429</v>
      </c>
      <c r="T31" s="52"/>
      <c r="U31" s="40">
        <f t="shared" si="19"/>
        <v>-0.73086785930200771</v>
      </c>
      <c r="V31" s="64">
        <f t="shared" si="20"/>
        <v>3.73E-2</v>
      </c>
      <c r="W31" s="54"/>
      <c r="X31" s="40"/>
      <c r="Y31" s="22"/>
      <c r="Z31" s="18"/>
      <c r="AA31" s="26">
        <f t="shared" si="6"/>
        <v>2007.9532814080055</v>
      </c>
      <c r="AB31" s="26">
        <f t="shared" si="7"/>
        <v>2007.9925722923565</v>
      </c>
      <c r="AC31" s="46">
        <f t="shared" si="32"/>
        <v>15</v>
      </c>
      <c r="AD31" s="46">
        <f t="shared" si="33"/>
        <v>10.033333333333333</v>
      </c>
      <c r="AE31" s="62">
        <f t="shared" si="34"/>
        <v>4.9666666666666668</v>
      </c>
      <c r="AF31" s="27"/>
      <c r="AG31" s="16">
        <f>Z20/9</f>
        <v>5.7777777777777777</v>
      </c>
      <c r="AH31" s="36"/>
      <c r="AI31" s="13">
        <f t="shared" si="8"/>
        <v>7</v>
      </c>
      <c r="AJ31" s="40" t="str">
        <f t="shared" si="11"/>
        <v xml:space="preserve"> </v>
      </c>
      <c r="AK31" s="40">
        <f t="shared" si="12"/>
        <v>6.3000000000000007</v>
      </c>
      <c r="AL31" s="52"/>
      <c r="AM31" s="40">
        <f t="shared" si="17"/>
        <v>0.56551581555995145</v>
      </c>
      <c r="AN31" s="64">
        <f t="shared" si="18"/>
        <v>-0.51949999999999996</v>
      </c>
      <c r="AO31" s="54"/>
      <c r="AP31" s="40"/>
      <c r="AQ31" s="22"/>
    </row>
    <row r="32" spans="1:43">
      <c r="A32" s="7">
        <f>Original_Data!B32</f>
        <v>2006.5789486652984</v>
      </c>
      <c r="B32" s="1">
        <f>Original_Data!C32</f>
        <v>22</v>
      </c>
      <c r="F32" s="14"/>
      <c r="G32" s="26">
        <f t="shared" si="2"/>
        <v>2006.4864217255667</v>
      </c>
      <c r="H32" s="26">
        <f t="shared" si="3"/>
        <v>2006.4995186870171</v>
      </c>
      <c r="I32" s="46">
        <f t="shared" si="21"/>
        <v>18</v>
      </c>
      <c r="J32" s="46">
        <f t="shared" si="27"/>
        <v>19</v>
      </c>
      <c r="K32" s="46">
        <f t="shared" si="30"/>
        <v>17.333333333333332</v>
      </c>
      <c r="L32" s="26">
        <f t="shared" si="31"/>
        <v>1.6666666666666679</v>
      </c>
      <c r="M32" s="62">
        <f t="shared" si="29"/>
        <v>0.66666666666666785</v>
      </c>
      <c r="N32" s="27"/>
      <c r="O32" s="14"/>
      <c r="P32" s="14"/>
      <c r="Q32" s="13">
        <f t="shared" si="22"/>
        <v>8</v>
      </c>
      <c r="R32" s="40" t="str">
        <f t="shared" si="25"/>
        <v xml:space="preserve"> </v>
      </c>
      <c r="S32" s="40">
        <f t="shared" si="26"/>
        <v>4.4444444444444429</v>
      </c>
      <c r="T32" s="52"/>
      <c r="U32" s="40">
        <f t="shared" si="19"/>
        <v>-0.99859201266914532</v>
      </c>
      <c r="V32" s="64">
        <f t="shared" si="20"/>
        <v>3.73E-2</v>
      </c>
      <c r="W32" s="54"/>
      <c r="X32" s="40"/>
      <c r="Y32" s="22"/>
      <c r="Z32" s="14"/>
      <c r="AA32" s="26">
        <f t="shared" si="6"/>
        <v>2008.0318631767075</v>
      </c>
      <c r="AB32" s="26">
        <f t="shared" si="7"/>
        <v>2008.0711540610585</v>
      </c>
      <c r="AC32" s="46">
        <f t="shared" si="32"/>
        <v>9</v>
      </c>
      <c r="AD32" s="46">
        <f t="shared" si="33"/>
        <v>7.9777777777777779</v>
      </c>
      <c r="AE32" s="62">
        <f t="shared" si="34"/>
        <v>1.0222222222222221</v>
      </c>
      <c r="AF32" s="27"/>
      <c r="AG32" s="14"/>
      <c r="AH32" s="14"/>
      <c r="AI32" s="13">
        <f t="shared" si="8"/>
        <v>8</v>
      </c>
      <c r="AJ32" s="40" t="str">
        <f t="shared" si="11"/>
        <v xml:space="preserve"> </v>
      </c>
      <c r="AK32" s="40">
        <f t="shared" si="12"/>
        <v>6.3000000000000007</v>
      </c>
      <c r="AL32" s="52"/>
      <c r="AM32" s="40">
        <f t="shared" si="17"/>
        <v>-9.6920766456330895E-2</v>
      </c>
      <c r="AN32" s="64">
        <f t="shared" si="18"/>
        <v>-0.51949999999999996</v>
      </c>
      <c r="AO32" s="54"/>
      <c r="AP32" s="40"/>
      <c r="AQ32" s="22"/>
    </row>
    <row r="33" spans="1:43">
      <c r="A33" s="7">
        <f>Original_Data!B33</f>
        <v>2006.5981136208084</v>
      </c>
      <c r="B33" s="1">
        <f>Original_Data!C33</f>
        <v>18</v>
      </c>
      <c r="G33" s="26">
        <f t="shared" si="2"/>
        <v>2006.5126156484673</v>
      </c>
      <c r="H33" s="26">
        <f t="shared" si="3"/>
        <v>2006.5257126099177</v>
      </c>
      <c r="I33" s="46">
        <f t="shared" si="21"/>
        <v>22</v>
      </c>
      <c r="J33" s="46">
        <f t="shared" si="27"/>
        <v>20.333333333333332</v>
      </c>
      <c r="K33" s="46">
        <f t="shared" si="30"/>
        <v>17.555555555555557</v>
      </c>
      <c r="L33" s="26">
        <f t="shared" si="31"/>
        <v>2.777777777777775</v>
      </c>
      <c r="M33" s="62">
        <f t="shared" si="29"/>
        <v>4.4444444444444429</v>
      </c>
      <c r="N33" s="27"/>
      <c r="Q33" s="13">
        <f t="shared" si="22"/>
        <v>9</v>
      </c>
      <c r="R33" s="40">
        <f t="shared" si="25"/>
        <v>4.4444444444444429</v>
      </c>
      <c r="S33" s="40">
        <f t="shared" si="26"/>
        <v>4.4444444444444429</v>
      </c>
      <c r="T33" s="52"/>
      <c r="U33" s="40">
        <f t="shared" si="19"/>
        <v>-0.79906386519786765</v>
      </c>
      <c r="V33" s="64">
        <f t="shared" si="20"/>
        <v>3.73E-2</v>
      </c>
      <c r="W33" s="54"/>
      <c r="X33" s="40"/>
      <c r="Y33" s="22"/>
      <c r="Z33" s="47"/>
      <c r="AA33" s="26">
        <f t="shared" si="6"/>
        <v>2008.1104449454094</v>
      </c>
      <c r="AB33" s="26">
        <f t="shared" si="7"/>
        <v>2008.1497358297604</v>
      </c>
      <c r="AC33" s="46">
        <f t="shared" si="32"/>
        <v>0.8</v>
      </c>
      <c r="AD33" s="46">
        <f t="shared" si="33"/>
        <v>5.5888888888888886</v>
      </c>
      <c r="AE33" s="62">
        <f t="shared" si="34"/>
        <v>-4.7888888888888888</v>
      </c>
      <c r="AF33" s="27"/>
      <c r="AG33" s="47"/>
      <c r="AH33" s="47"/>
      <c r="AI33" s="13">
        <f t="shared" si="8"/>
        <v>9</v>
      </c>
      <c r="AJ33" s="40" t="str">
        <f t="shared" si="11"/>
        <v xml:space="preserve"> </v>
      </c>
      <c r="AK33" s="40">
        <f t="shared" si="12"/>
        <v>6.3000000000000007</v>
      </c>
      <c r="AL33" s="52"/>
      <c r="AM33" s="40">
        <f t="shared" si="17"/>
        <v>-0.71400704469344745</v>
      </c>
      <c r="AN33" s="64">
        <f t="shared" si="18"/>
        <v>-0.51949999999999996</v>
      </c>
      <c r="AO33" s="54"/>
      <c r="AP33" s="40"/>
      <c r="AQ33" s="22"/>
    </row>
    <row r="34" spans="1:43">
      <c r="A34" s="7">
        <f>Original_Data!B34</f>
        <v>2006.6172785763183</v>
      </c>
      <c r="B34" s="1">
        <f>Original_Data!C34</f>
        <v>18</v>
      </c>
      <c r="G34" s="26">
        <f t="shared" si="2"/>
        <v>2006.5388095713679</v>
      </c>
      <c r="H34" s="26">
        <f t="shared" si="3"/>
        <v>2006.5519065328183</v>
      </c>
      <c r="I34" s="46">
        <f t="shared" si="21"/>
        <v>21</v>
      </c>
      <c r="J34" s="46">
        <f t="shared" si="27"/>
        <v>21.666666666666668</v>
      </c>
      <c r="K34" s="46">
        <f t="shared" si="30"/>
        <v>18.444444444444443</v>
      </c>
      <c r="L34" s="26">
        <f t="shared" si="31"/>
        <v>3.222222222222225</v>
      </c>
      <c r="M34" s="62">
        <f t="shared" si="29"/>
        <v>2.5555555555555571</v>
      </c>
      <c r="N34" s="27"/>
      <c r="Q34" s="13">
        <f t="shared" si="22"/>
        <v>1</v>
      </c>
      <c r="R34" s="40" t="str">
        <f t="shared" si="25"/>
        <v xml:space="preserve"> </v>
      </c>
      <c r="S34" s="40">
        <f t="shared" si="26"/>
        <v>4.4444444444444429</v>
      </c>
      <c r="T34" s="52"/>
      <c r="U34" s="40">
        <f t="shared" si="19"/>
        <v>-0.22564485459764111</v>
      </c>
      <c r="V34" s="64">
        <f t="shared" si="20"/>
        <v>3.73E-2</v>
      </c>
      <c r="W34" s="54"/>
      <c r="X34" s="40"/>
      <c r="Y34" s="22"/>
      <c r="Z34" s="47"/>
      <c r="AA34" s="26">
        <f t="shared" si="6"/>
        <v>2008.1890267141114</v>
      </c>
      <c r="AB34" s="26">
        <f t="shared" si="7"/>
        <v>2008.2283175984624</v>
      </c>
      <c r="AC34" s="46">
        <f t="shared" si="32"/>
        <v>10.5</v>
      </c>
      <c r="AD34" s="46">
        <f t="shared" si="33"/>
        <v>4.1999999999999993</v>
      </c>
      <c r="AE34" s="62">
        <f t="shared" si="34"/>
        <v>6.3000000000000007</v>
      </c>
      <c r="AF34" s="27"/>
      <c r="AG34" s="47"/>
      <c r="AH34" s="47"/>
      <c r="AI34" s="13">
        <f t="shared" si="8"/>
        <v>1</v>
      </c>
      <c r="AJ34" s="40">
        <f t="shared" si="11"/>
        <v>6.3000000000000007</v>
      </c>
      <c r="AK34" s="40">
        <f t="shared" si="12"/>
        <v>6.3000000000000007</v>
      </c>
      <c r="AL34" s="52"/>
      <c r="AM34" s="40">
        <f t="shared" si="17"/>
        <v>-0.99700149141474848</v>
      </c>
      <c r="AN34" s="64">
        <f t="shared" si="18"/>
        <v>-0.51949999999999996</v>
      </c>
      <c r="AO34" s="54"/>
      <c r="AP34" s="40"/>
      <c r="AQ34" s="22"/>
    </row>
    <row r="35" spans="1:43">
      <c r="A35" s="7">
        <f>Original_Data!B35</f>
        <v>2006.6364435318283</v>
      </c>
      <c r="B35" s="1">
        <f>Original_Data!C35</f>
        <v>14</v>
      </c>
      <c r="G35" s="26">
        <f t="shared" si="2"/>
        <v>2006.5650034942685</v>
      </c>
      <c r="H35" s="26">
        <f t="shared" si="3"/>
        <v>2006.5781004557189</v>
      </c>
      <c r="I35" s="46">
        <f t="shared" si="21"/>
        <v>22</v>
      </c>
      <c r="J35" s="46">
        <f t="shared" si="27"/>
        <v>20.333333333333332</v>
      </c>
      <c r="K35" s="46">
        <f t="shared" si="30"/>
        <v>18.222222222222221</v>
      </c>
      <c r="L35" s="26">
        <f t="shared" si="31"/>
        <v>2.1111111111111107</v>
      </c>
      <c r="M35" s="62">
        <f t="shared" si="29"/>
        <v>3.7777777777777786</v>
      </c>
      <c r="N35" s="27"/>
      <c r="Q35" s="13">
        <f t="shared" si="22"/>
        <v>2</v>
      </c>
      <c r="R35" s="40" t="str">
        <f t="shared" si="25"/>
        <v xml:space="preserve"> </v>
      </c>
      <c r="S35" s="40">
        <f t="shared" si="26"/>
        <v>4.4444444444444429</v>
      </c>
      <c r="T35" s="52"/>
      <c r="U35" s="40">
        <f t="shared" si="19"/>
        <v>0.45335589123125458</v>
      </c>
      <c r="V35" s="64">
        <f t="shared" si="20"/>
        <v>3.73E-2</v>
      </c>
      <c r="W35" s="54"/>
      <c r="X35" s="40"/>
      <c r="Y35" s="22"/>
      <c r="Z35" s="47"/>
      <c r="AA35" s="26">
        <f t="shared" si="6"/>
        <v>2008.2676084828133</v>
      </c>
      <c r="AB35" s="26">
        <f t="shared" si="7"/>
        <v>2008.3068993671643</v>
      </c>
      <c r="AC35" s="46">
        <f t="shared" si="32"/>
        <v>1.5</v>
      </c>
      <c r="AD35" s="46">
        <f t="shared" si="33"/>
        <v>2.4777777777777774</v>
      </c>
      <c r="AE35" s="62">
        <f t="shared" si="34"/>
        <v>-0.97777777777777741</v>
      </c>
      <c r="AF35" s="27"/>
      <c r="AG35" s="47"/>
      <c r="AH35" s="47"/>
      <c r="AI35" s="13">
        <f t="shared" si="8"/>
        <v>2</v>
      </c>
      <c r="AJ35" s="40" t="str">
        <f t="shared" si="11"/>
        <v xml:space="preserve"> </v>
      </c>
      <c r="AK35" s="40">
        <f t="shared" si="12"/>
        <v>6.3000000000000007</v>
      </c>
      <c r="AL35" s="52"/>
      <c r="AM35" s="40">
        <f t="shared" si="17"/>
        <v>-0.8134878598666393</v>
      </c>
      <c r="AN35" s="64">
        <f t="shared" si="18"/>
        <v>-0.51949999999999996</v>
      </c>
      <c r="AO35" s="54"/>
      <c r="AP35" s="40"/>
      <c r="AQ35" s="22"/>
    </row>
    <row r="36" spans="1:43">
      <c r="A36" s="7">
        <f>Original_Data!B36</f>
        <v>2006.6556084873382</v>
      </c>
      <c r="B36" s="1">
        <f>Original_Data!C36</f>
        <v>18</v>
      </c>
      <c r="G36" s="26">
        <f t="shared" si="2"/>
        <v>2006.591197417169</v>
      </c>
      <c r="H36" s="26">
        <f t="shared" si="3"/>
        <v>2006.6042943786194</v>
      </c>
      <c r="I36" s="46">
        <f t="shared" si="21"/>
        <v>18</v>
      </c>
      <c r="J36" s="46">
        <f t="shared" si="27"/>
        <v>18</v>
      </c>
      <c r="K36" s="46">
        <f t="shared" si="30"/>
        <v>17.666666666666668</v>
      </c>
      <c r="L36" s="26">
        <f t="shared" si="31"/>
        <v>0.33333333333333215</v>
      </c>
      <c r="M36" s="62">
        <f t="shared" si="29"/>
        <v>0.33333333333333215</v>
      </c>
      <c r="N36" s="27"/>
      <c r="Q36" s="13">
        <f t="shared" si="22"/>
        <v>3</v>
      </c>
      <c r="R36" s="40" t="str">
        <f t="shared" si="25"/>
        <v xml:space="preserve"> </v>
      </c>
      <c r="S36" s="40">
        <f t="shared" si="26"/>
        <v>4.4444444444444429</v>
      </c>
      <c r="T36" s="52"/>
      <c r="U36" s="40">
        <f t="shared" si="19"/>
        <v>0.92022637706514343</v>
      </c>
      <c r="V36" s="64">
        <f t="shared" si="20"/>
        <v>3.73E-2</v>
      </c>
      <c r="W36" s="54"/>
      <c r="X36" s="40"/>
      <c r="Y36" s="22"/>
      <c r="Z36" s="47"/>
      <c r="AA36" s="26">
        <f t="shared" si="6"/>
        <v>2008.3461902515153</v>
      </c>
      <c r="AB36" s="26">
        <f t="shared" si="7"/>
        <v>2008.3854811358663</v>
      </c>
      <c r="AC36" s="46">
        <f t="shared" si="32"/>
        <v>-7.5</v>
      </c>
      <c r="AD36" s="46">
        <f t="shared" si="33"/>
        <v>-2.2222222222222143E-2</v>
      </c>
      <c r="AE36" s="62">
        <f t="shared" si="34"/>
        <v>-7.4777777777777779</v>
      </c>
      <c r="AF36" s="27"/>
      <c r="AG36" s="47"/>
      <c r="AH36" s="47"/>
      <c r="AI36" s="13">
        <f t="shared" si="8"/>
        <v>3</v>
      </c>
      <c r="AJ36" s="40" t="str">
        <f t="shared" ref="AJ36:AJ50" si="35">IF(AE36=AK36, AE36," ")</f>
        <v xml:space="preserve"> </v>
      </c>
      <c r="AK36" s="40">
        <f t="shared" ref="AK36:AK50" si="36">MAX(AE33:AE39)</f>
        <v>6.3000000000000007</v>
      </c>
      <c r="AL36" s="52"/>
      <c r="AM36" s="40">
        <f t="shared" si="17"/>
        <v>-0.24933421777714473</v>
      </c>
      <c r="AN36" s="64">
        <f t="shared" si="18"/>
        <v>-0.51949999999999996</v>
      </c>
      <c r="AO36" s="54"/>
      <c r="AP36" s="40"/>
      <c r="AQ36" s="22"/>
    </row>
    <row r="37" spans="1:43">
      <c r="A37" s="7">
        <f>Original_Data!B37</f>
        <v>2006.6747734428482</v>
      </c>
      <c r="B37" s="1">
        <f>Original_Data!C37</f>
        <v>14</v>
      </c>
      <c r="G37" s="26">
        <f t="shared" si="2"/>
        <v>2006.6173913400696</v>
      </c>
      <c r="H37" s="26">
        <f t="shared" si="3"/>
        <v>2006.63048830152</v>
      </c>
      <c r="I37" s="46">
        <f t="shared" si="21"/>
        <v>14</v>
      </c>
      <c r="J37" s="46">
        <f t="shared" si="27"/>
        <v>16.666666666666668</v>
      </c>
      <c r="K37" s="46">
        <f t="shared" si="30"/>
        <v>16.777777777777779</v>
      </c>
      <c r="L37" s="26">
        <f t="shared" si="31"/>
        <v>-0.11111111111111072</v>
      </c>
      <c r="M37" s="62">
        <f t="shared" si="29"/>
        <v>-2.7777777777777786</v>
      </c>
      <c r="N37" s="27"/>
      <c r="Q37" s="13">
        <f t="shared" si="22"/>
        <v>4</v>
      </c>
      <c r="R37" s="40" t="str">
        <f t="shared" si="25"/>
        <v xml:space="preserve"> </v>
      </c>
      <c r="S37" s="40">
        <f t="shared" si="26"/>
        <v>3.7777777777777786</v>
      </c>
      <c r="T37" s="52"/>
      <c r="U37" s="40">
        <f t="shared" si="19"/>
        <v>0.95651271389645709</v>
      </c>
      <c r="V37" s="64">
        <f t="shared" si="20"/>
        <v>3.73E-2</v>
      </c>
      <c r="W37" s="54"/>
      <c r="X37" s="40"/>
      <c r="Y37" s="22"/>
      <c r="Z37" s="47"/>
      <c r="AA37" s="26">
        <f t="shared" si="6"/>
        <v>2008.4247720202172</v>
      </c>
      <c r="AB37" s="26">
        <f t="shared" si="7"/>
        <v>2008.4640629045682</v>
      </c>
      <c r="AC37" s="46">
        <f t="shared" si="32"/>
        <v>-3</v>
      </c>
      <c r="AD37" s="46">
        <f t="shared" si="33"/>
        <v>-1.1333333333333333</v>
      </c>
      <c r="AE37" s="62">
        <f t="shared" si="34"/>
        <v>-1.8666666666666667</v>
      </c>
      <c r="AF37" s="27"/>
      <c r="AG37" s="47"/>
      <c r="AH37" s="47"/>
      <c r="AI37" s="13">
        <f t="shared" si="8"/>
        <v>4</v>
      </c>
      <c r="AJ37" s="40" t="str">
        <f t="shared" si="35"/>
        <v xml:space="preserve"> </v>
      </c>
      <c r="AK37" s="40">
        <f t="shared" si="36"/>
        <v>6.3000000000000007</v>
      </c>
      <c r="AL37" s="52"/>
      <c r="AM37" s="40">
        <f t="shared" si="17"/>
        <v>0.43148567585120989</v>
      </c>
      <c r="AN37" s="64">
        <f t="shared" si="18"/>
        <v>-0.51949999999999996</v>
      </c>
      <c r="AO37" s="54"/>
      <c r="AP37" s="40"/>
      <c r="AQ37" s="22"/>
    </row>
    <row r="38" spans="1:43">
      <c r="A38" s="7">
        <f>Original_Data!B38</f>
        <v>2006.6939383983581</v>
      </c>
      <c r="B38" s="1">
        <f>Original_Data!C38</f>
        <v>14</v>
      </c>
      <c r="G38" s="26">
        <f t="shared" si="2"/>
        <v>2006.6435852629702</v>
      </c>
      <c r="H38" s="26">
        <f t="shared" si="3"/>
        <v>2006.6566822244206</v>
      </c>
      <c r="I38" s="46">
        <f t="shared" si="21"/>
        <v>18</v>
      </c>
      <c r="J38" s="46">
        <f t="shared" si="27"/>
        <v>15.333333333333334</v>
      </c>
      <c r="K38" s="46">
        <f t="shared" si="30"/>
        <v>16.333333333333332</v>
      </c>
      <c r="L38" s="26">
        <f t="shared" si="31"/>
        <v>-0.99999999999999822</v>
      </c>
      <c r="M38" s="62">
        <f t="shared" si="29"/>
        <v>1.6666666666666679</v>
      </c>
      <c r="N38" s="27"/>
      <c r="Q38" s="13">
        <f t="shared" si="22"/>
        <v>5</v>
      </c>
      <c r="R38" s="40" t="str">
        <f t="shared" si="25"/>
        <v xml:space="preserve"> </v>
      </c>
      <c r="S38" s="40">
        <f t="shared" si="26"/>
        <v>3.7777777777777786</v>
      </c>
      <c r="T38" s="52"/>
      <c r="U38" s="40">
        <f t="shared" si="19"/>
        <v>0.54523612144423905</v>
      </c>
      <c r="V38" s="64">
        <f t="shared" si="20"/>
        <v>3.73E-2</v>
      </c>
      <c r="W38" s="54"/>
      <c r="X38" s="40"/>
      <c r="Y38" s="22"/>
      <c r="Z38" s="47"/>
      <c r="AA38" s="26">
        <f t="shared" si="6"/>
        <v>2008.5033537889192</v>
      </c>
      <c r="AB38" s="26">
        <f t="shared" si="7"/>
        <v>2008.5426446732702</v>
      </c>
      <c r="AC38" s="46">
        <f t="shared" si="32"/>
        <v>2</v>
      </c>
      <c r="AD38" s="46">
        <f t="shared" si="33"/>
        <v>-2.0555555555555554</v>
      </c>
      <c r="AE38" s="62">
        <f t="shared" si="34"/>
        <v>4.0555555555555554</v>
      </c>
      <c r="AF38" s="27"/>
      <c r="AG38" s="47"/>
      <c r="AH38" s="47"/>
      <c r="AI38" s="13">
        <f t="shared" si="8"/>
        <v>5</v>
      </c>
      <c r="AJ38" s="40" t="str">
        <f t="shared" si="35"/>
        <v xml:space="preserve"> </v>
      </c>
      <c r="AK38" s="40">
        <f t="shared" si="36"/>
        <v>5.6166666666666663</v>
      </c>
      <c r="AL38" s="52"/>
      <c r="AM38" s="40">
        <f t="shared" si="17"/>
        <v>0.9104086263200375</v>
      </c>
      <c r="AN38" s="64">
        <f t="shared" si="18"/>
        <v>-0.51949999999999996</v>
      </c>
      <c r="AO38" s="54"/>
      <c r="AP38" s="40"/>
      <c r="AQ38" s="22"/>
    </row>
    <row r="39" spans="1:43">
      <c r="A39" s="7">
        <f>Original_Data!B39</f>
        <v>2006.7131033538681</v>
      </c>
      <c r="B39" s="1">
        <f>Original_Data!C39</f>
        <v>12</v>
      </c>
      <c r="G39" s="26">
        <f t="shared" si="2"/>
        <v>2006.6697791858708</v>
      </c>
      <c r="H39" s="26">
        <f t="shared" si="3"/>
        <v>2006.6828761473212</v>
      </c>
      <c r="I39" s="46">
        <f t="shared" si="21"/>
        <v>14</v>
      </c>
      <c r="J39" s="46">
        <f t="shared" si="27"/>
        <v>14.666666666666666</v>
      </c>
      <c r="K39" s="46">
        <f t="shared" si="30"/>
        <v>16.222222222222221</v>
      </c>
      <c r="L39" s="26">
        <f t="shared" si="31"/>
        <v>-1.5555555555555554</v>
      </c>
      <c r="M39" s="62">
        <f t="shared" si="29"/>
        <v>-2.2222222222222214</v>
      </c>
      <c r="N39" s="27"/>
      <c r="Q39" s="13">
        <f t="shared" si="22"/>
        <v>6</v>
      </c>
      <c r="R39" s="40" t="str">
        <f t="shared" si="25"/>
        <v xml:space="preserve"> </v>
      </c>
      <c r="S39" s="40">
        <f t="shared" si="26"/>
        <v>1.6666666666666679</v>
      </c>
      <c r="T39" s="52"/>
      <c r="U39" s="40">
        <f t="shared" si="19"/>
        <v>-0.12116251185433849</v>
      </c>
      <c r="V39" s="64">
        <f t="shared" si="20"/>
        <v>3.73E-2</v>
      </c>
      <c r="W39" s="54"/>
      <c r="X39" s="40"/>
      <c r="Y39" s="22"/>
      <c r="Z39" s="47"/>
      <c r="AA39" s="26">
        <f t="shared" si="6"/>
        <v>2008.5819355576211</v>
      </c>
      <c r="AB39" s="26">
        <f t="shared" si="7"/>
        <v>2008.6212264419721</v>
      </c>
      <c r="AC39" s="46">
        <f t="shared" si="32"/>
        <v>-6</v>
      </c>
      <c r="AD39" s="46">
        <f t="shared" si="33"/>
        <v>-4.6444444444444439</v>
      </c>
      <c r="AE39" s="62">
        <f t="shared" si="34"/>
        <v>-1.3555555555555561</v>
      </c>
      <c r="AF39" s="27"/>
      <c r="AG39" s="47"/>
      <c r="AH39" s="47"/>
      <c r="AI39" s="13">
        <f t="shared" si="8"/>
        <v>6</v>
      </c>
      <c r="AJ39" s="40" t="str">
        <f t="shared" si="35"/>
        <v xml:space="preserve"> </v>
      </c>
      <c r="AK39" s="40">
        <f t="shared" si="36"/>
        <v>5.6166666666666663</v>
      </c>
      <c r="AL39" s="52"/>
      <c r="AM39" s="40">
        <f t="shared" si="17"/>
        <v>0.96334126246971263</v>
      </c>
      <c r="AN39" s="64">
        <f t="shared" si="18"/>
        <v>-0.51949999999999996</v>
      </c>
      <c r="AO39" s="54"/>
      <c r="AP39" s="40"/>
      <c r="AQ39" s="22"/>
    </row>
    <row r="40" spans="1:43">
      <c r="A40" s="7">
        <f>Original_Data!B40</f>
        <v>2006.732268309378</v>
      </c>
      <c r="B40" s="1">
        <f>Original_Data!C40</f>
        <v>10</v>
      </c>
      <c r="G40" s="26">
        <f t="shared" si="2"/>
        <v>2006.6959731087713</v>
      </c>
      <c r="H40" s="26">
        <f t="shared" si="3"/>
        <v>2006.7090700702217</v>
      </c>
      <c r="I40" s="46">
        <f t="shared" si="21"/>
        <v>12</v>
      </c>
      <c r="J40" s="46">
        <f t="shared" si="27"/>
        <v>12</v>
      </c>
      <c r="K40" s="46">
        <f t="shared" si="30"/>
        <v>16.666666666666668</v>
      </c>
      <c r="L40" s="26">
        <f t="shared" si="31"/>
        <v>-4.6666666666666679</v>
      </c>
      <c r="M40" s="62">
        <f t="shared" si="29"/>
        <v>-4.6666666666666679</v>
      </c>
      <c r="N40" s="27"/>
      <c r="Q40" s="13">
        <f t="shared" si="22"/>
        <v>7</v>
      </c>
      <c r="R40" s="40" t="str">
        <f t="shared" si="25"/>
        <v xml:space="preserve"> </v>
      </c>
      <c r="S40" s="40">
        <f t="shared" si="26"/>
        <v>1.6666666666666679</v>
      </c>
      <c r="T40" s="52"/>
      <c r="U40" s="40">
        <f t="shared" si="19"/>
        <v>-0.73086785928536857</v>
      </c>
      <c r="V40" s="64">
        <f t="shared" si="20"/>
        <v>3.73E-2</v>
      </c>
      <c r="W40" s="54"/>
      <c r="X40" s="40"/>
      <c r="Y40" s="22"/>
      <c r="Z40" s="47"/>
      <c r="AA40" s="26">
        <f t="shared" si="6"/>
        <v>2008.6605173263231</v>
      </c>
      <c r="AB40" s="26">
        <f t="shared" si="7"/>
        <v>2008.6998082106741</v>
      </c>
      <c r="AC40" s="46">
        <f t="shared" si="32"/>
        <v>-7.5</v>
      </c>
      <c r="AD40" s="46">
        <f t="shared" si="33"/>
        <v>-6.1444444444444439</v>
      </c>
      <c r="AE40" s="62">
        <f t="shared" si="34"/>
        <v>-1.3555555555555561</v>
      </c>
      <c r="AF40" s="27"/>
      <c r="AG40" s="47"/>
      <c r="AH40" s="47"/>
      <c r="AI40" s="13">
        <f t="shared" si="8"/>
        <v>7</v>
      </c>
      <c r="AJ40" s="40" t="str">
        <f t="shared" si="35"/>
        <v xml:space="preserve"> </v>
      </c>
      <c r="AK40" s="40">
        <f t="shared" si="36"/>
        <v>5.6166666666666663</v>
      </c>
      <c r="AL40" s="52"/>
      <c r="AM40" s="40">
        <f t="shared" si="17"/>
        <v>0.56551581556510278</v>
      </c>
      <c r="AN40" s="64">
        <f t="shared" si="18"/>
        <v>-0.51949999999999996</v>
      </c>
      <c r="AO40" s="54"/>
      <c r="AP40" s="40"/>
      <c r="AQ40" s="22"/>
    </row>
    <row r="41" spans="1:43">
      <c r="A41" s="7">
        <f>Original_Data!B41</f>
        <v>2006.751433264888</v>
      </c>
      <c r="B41" s="1">
        <f>Original_Data!C41</f>
        <v>18</v>
      </c>
      <c r="G41" s="26">
        <f t="shared" si="2"/>
        <v>2006.7221670316719</v>
      </c>
      <c r="H41" s="26">
        <f t="shared" si="3"/>
        <v>2006.7352639931223</v>
      </c>
      <c r="I41" s="46">
        <f t="shared" si="21"/>
        <v>10</v>
      </c>
      <c r="J41" s="46">
        <f t="shared" si="27"/>
        <v>13.333333333333334</v>
      </c>
      <c r="K41" s="46">
        <f t="shared" si="30"/>
        <v>17.888888888888889</v>
      </c>
      <c r="L41" s="26">
        <f t="shared" si="31"/>
        <v>-4.5555555555555554</v>
      </c>
      <c r="M41" s="62">
        <f t="shared" si="29"/>
        <v>-7.8888888888888893</v>
      </c>
      <c r="N41" s="27"/>
      <c r="Q41" s="13">
        <f t="shared" si="22"/>
        <v>8</v>
      </c>
      <c r="R41" s="40" t="str">
        <f t="shared" si="25"/>
        <v xml:space="preserve"> </v>
      </c>
      <c r="S41" s="40">
        <f t="shared" si="26"/>
        <v>4.3333333333333321</v>
      </c>
      <c r="T41" s="52"/>
      <c r="U41" s="40">
        <f t="shared" si="19"/>
        <v>-0.99859201266785214</v>
      </c>
      <c r="V41" s="64">
        <f t="shared" si="20"/>
        <v>3.73E-2</v>
      </c>
      <c r="W41" s="54"/>
      <c r="X41" s="40"/>
      <c r="Y41" s="22"/>
      <c r="AA41" s="26">
        <f t="shared" si="6"/>
        <v>2008.739099095025</v>
      </c>
      <c r="AB41" s="26">
        <f t="shared" si="7"/>
        <v>2008.778389979376</v>
      </c>
      <c r="AC41" s="46">
        <f t="shared" si="32"/>
        <v>-1</v>
      </c>
      <c r="AD41" s="46">
        <f t="shared" si="33"/>
        <v>-6.6166666666666663</v>
      </c>
      <c r="AE41" s="62">
        <f t="shared" si="34"/>
        <v>5.6166666666666663</v>
      </c>
      <c r="AF41" s="27"/>
      <c r="AI41" s="13">
        <f t="shared" si="8"/>
        <v>8</v>
      </c>
      <c r="AJ41" s="40">
        <f t="shared" si="35"/>
        <v>5.6166666666666663</v>
      </c>
      <c r="AK41" s="40">
        <f t="shared" si="36"/>
        <v>5.6166666666666663</v>
      </c>
      <c r="AL41" s="52"/>
      <c r="AM41" s="40">
        <f t="shared" si="17"/>
        <v>-9.6920766450114382E-2</v>
      </c>
      <c r="AN41" s="64">
        <f t="shared" si="18"/>
        <v>-0.51949999999999996</v>
      </c>
    </row>
    <row r="42" spans="1:43">
      <c r="A42" s="7">
        <f>Original_Data!B42</f>
        <v>2006.7705982203979</v>
      </c>
      <c r="B42" s="1">
        <f>Original_Data!C42</f>
        <v>18</v>
      </c>
      <c r="G42" s="26">
        <f t="shared" si="2"/>
        <v>2006.7483609545725</v>
      </c>
      <c r="H42" s="26">
        <f t="shared" si="3"/>
        <v>2006.7614579160229</v>
      </c>
      <c r="I42" s="46">
        <f t="shared" si="21"/>
        <v>18</v>
      </c>
      <c r="J42" s="46">
        <f t="shared" si="27"/>
        <v>16</v>
      </c>
      <c r="K42" s="46">
        <f t="shared" si="30"/>
        <v>19.666666666666668</v>
      </c>
      <c r="L42" s="26">
        <f t="shared" si="31"/>
        <v>-3.6666666666666679</v>
      </c>
      <c r="M42" s="62">
        <f t="shared" si="29"/>
        <v>-1.6666666666666679</v>
      </c>
      <c r="N42" s="27"/>
      <c r="Q42" s="13">
        <f t="shared" si="22"/>
        <v>9</v>
      </c>
      <c r="R42" s="40" t="str">
        <f t="shared" si="25"/>
        <v xml:space="preserve"> </v>
      </c>
      <c r="S42" s="40">
        <f t="shared" si="26"/>
        <v>5.7777777777777786</v>
      </c>
      <c r="T42" s="52"/>
      <c r="U42" s="40">
        <f t="shared" si="19"/>
        <v>-0.79906386521252548</v>
      </c>
      <c r="V42" s="64">
        <f t="shared" si="20"/>
        <v>3.73E-2</v>
      </c>
      <c r="W42" s="54"/>
      <c r="X42" s="40"/>
      <c r="Y42" s="22"/>
      <c r="AA42" s="26">
        <f t="shared" si="6"/>
        <v>2008.817680863727</v>
      </c>
      <c r="AB42" s="26">
        <f t="shared" si="7"/>
        <v>2008.856971748078</v>
      </c>
      <c r="AC42" s="46">
        <f t="shared" si="32"/>
        <v>-7.5</v>
      </c>
      <c r="AD42" s="46">
        <f t="shared" si="33"/>
        <v>-6.6722222222222216</v>
      </c>
      <c r="AE42" s="62">
        <f t="shared" si="34"/>
        <v>-0.82777777777777839</v>
      </c>
      <c r="AF42" s="27"/>
      <c r="AI42" s="13">
        <f t="shared" si="8"/>
        <v>9</v>
      </c>
      <c r="AJ42" s="40" t="str">
        <f t="shared" si="35"/>
        <v xml:space="preserve"> </v>
      </c>
      <c r="AK42" s="40">
        <f t="shared" si="36"/>
        <v>5.6166666666666663</v>
      </c>
      <c r="AL42" s="52"/>
      <c r="AM42" s="40">
        <f t="shared" si="17"/>
        <v>-0.71400704468908438</v>
      </c>
      <c r="AN42" s="64">
        <f t="shared" si="18"/>
        <v>-0.51949999999999996</v>
      </c>
    </row>
    <row r="43" spans="1:43">
      <c r="A43" s="7">
        <f>Original_Data!B43</f>
        <v>2006.7897631759079</v>
      </c>
      <c r="B43" s="1">
        <f>Original_Data!C43</f>
        <v>20</v>
      </c>
      <c r="G43" s="26">
        <f t="shared" si="2"/>
        <v>2006.7745548774731</v>
      </c>
      <c r="H43" s="26">
        <f t="shared" si="3"/>
        <v>2006.7876518389235</v>
      </c>
      <c r="I43" s="46">
        <f t="shared" si="21"/>
        <v>20</v>
      </c>
      <c r="J43" s="46">
        <f t="shared" si="27"/>
        <v>21.333333333333332</v>
      </c>
      <c r="K43" s="46">
        <f t="shared" si="30"/>
        <v>20.555555555555557</v>
      </c>
      <c r="L43" s="26">
        <f t="shared" si="31"/>
        <v>0.77777777777777501</v>
      </c>
      <c r="M43" s="62">
        <f t="shared" si="29"/>
        <v>-0.55555555555555713</v>
      </c>
      <c r="N43" s="27"/>
      <c r="Q43" s="13">
        <f t="shared" si="22"/>
        <v>1</v>
      </c>
      <c r="R43" s="40" t="str">
        <f t="shared" si="25"/>
        <v xml:space="preserve"> </v>
      </c>
      <c r="S43" s="40">
        <f t="shared" si="26"/>
        <v>5.7777777777777786</v>
      </c>
      <c r="T43" s="52"/>
      <c r="U43" s="40">
        <f t="shared" si="19"/>
        <v>-0.22564485462139133</v>
      </c>
      <c r="V43" s="64">
        <f t="shared" si="20"/>
        <v>3.73E-2</v>
      </c>
      <c r="W43" s="54"/>
      <c r="X43" s="40"/>
      <c r="Y43" s="22"/>
      <c r="AA43" s="26">
        <f t="shared" si="6"/>
        <v>2008.8962626324289</v>
      </c>
      <c r="AB43" s="26">
        <f t="shared" si="7"/>
        <v>2008.9355535167799</v>
      </c>
      <c r="AC43" s="46">
        <f t="shared" si="32"/>
        <v>-12.8</v>
      </c>
      <c r="AD43" s="46">
        <f t="shared" si="33"/>
        <v>-7.8944444444444439</v>
      </c>
      <c r="AE43" s="62">
        <f t="shared" si="34"/>
        <v>-4.9055555555555568</v>
      </c>
      <c r="AF43" s="27"/>
      <c r="AI43" s="13">
        <f t="shared" si="8"/>
        <v>1</v>
      </c>
      <c r="AJ43" s="40" t="str">
        <f t="shared" si="35"/>
        <v xml:space="preserve"> </v>
      </c>
      <c r="AK43" s="40">
        <f t="shared" si="36"/>
        <v>5.6722222222222225</v>
      </c>
      <c r="AL43" s="52"/>
      <c r="AM43" s="40">
        <f t="shared" si="17"/>
        <v>-0.9970014914142652</v>
      </c>
      <c r="AN43" s="64">
        <f t="shared" si="18"/>
        <v>-0.51949999999999996</v>
      </c>
    </row>
    <row r="44" spans="1:43">
      <c r="A44" s="7">
        <f>Original_Data!B44</f>
        <v>2006.8089281314178</v>
      </c>
      <c r="B44" s="1">
        <f>Original_Data!C44</f>
        <v>26</v>
      </c>
      <c r="G44" s="26">
        <f t="shared" si="2"/>
        <v>2006.8007488003736</v>
      </c>
      <c r="H44" s="26">
        <f t="shared" si="3"/>
        <v>2006.813845761824</v>
      </c>
      <c r="I44" s="46">
        <f t="shared" ref="I44:I107" si="37">AVERAGEIFS(Pers_Fin,Year,"&gt;"&amp;G44,Year,"&lt;="&amp;G45)</f>
        <v>26</v>
      </c>
      <c r="J44" s="46">
        <f t="shared" si="27"/>
        <v>25</v>
      </c>
      <c r="K44" s="46">
        <f t="shared" si="30"/>
        <v>21.666666666666668</v>
      </c>
      <c r="L44" s="26">
        <f t="shared" si="31"/>
        <v>3.3333333333333321</v>
      </c>
      <c r="M44" s="62">
        <f t="shared" ref="M44:M107" si="38">I44-K44</f>
        <v>4.3333333333333321</v>
      </c>
      <c r="N44" s="27"/>
      <c r="Q44" s="13">
        <f t="shared" si="22"/>
        <v>2</v>
      </c>
      <c r="R44" s="40" t="str">
        <f t="shared" ref="R44:R107" si="39">IF(M44=S44, M44," ")</f>
        <v xml:space="preserve"> </v>
      </c>
      <c r="S44" s="40">
        <f t="shared" ref="S44:S107" si="40">MAX(M41:M47)</f>
        <v>5.7777777777777786</v>
      </c>
      <c r="T44" s="52"/>
      <c r="U44" s="40">
        <f t="shared" si="19"/>
        <v>0.45335589120952491</v>
      </c>
      <c r="V44" s="64">
        <f t="shared" si="20"/>
        <v>3.73E-2</v>
      </c>
      <c r="W44" s="54"/>
      <c r="X44" s="40"/>
      <c r="Y44" s="22"/>
      <c r="AA44" s="26">
        <f t="shared" si="6"/>
        <v>2008.9748444011309</v>
      </c>
      <c r="AB44" s="26">
        <f t="shared" si="7"/>
        <v>2009.0141352854819</v>
      </c>
      <c r="AC44" s="46">
        <f t="shared" si="32"/>
        <v>-12</v>
      </c>
      <c r="AD44" s="46">
        <f t="shared" si="33"/>
        <v>-7.1722222222222216</v>
      </c>
      <c r="AE44" s="62">
        <f t="shared" si="34"/>
        <v>-4.8277777777777784</v>
      </c>
      <c r="AF44" s="27"/>
      <c r="AI44" s="13">
        <f t="shared" si="8"/>
        <v>2</v>
      </c>
      <c r="AJ44" s="40" t="str">
        <f t="shared" si="35"/>
        <v xml:space="preserve"> </v>
      </c>
      <c r="AK44" s="40">
        <f t="shared" si="36"/>
        <v>5.6722222222222225</v>
      </c>
      <c r="AL44" s="52"/>
      <c r="AM44" s="40">
        <f t="shared" si="17"/>
        <v>-0.81348785987027183</v>
      </c>
      <c r="AN44" s="64">
        <f t="shared" si="18"/>
        <v>-0.51949999999999996</v>
      </c>
    </row>
    <row r="45" spans="1:43">
      <c r="A45" s="7">
        <f>Original_Data!B45</f>
        <v>2006.8280930869278</v>
      </c>
      <c r="B45" s="1">
        <f>Original_Data!C45</f>
        <v>28</v>
      </c>
      <c r="G45" s="26">
        <f t="shared" si="2"/>
        <v>2006.8269427232742</v>
      </c>
      <c r="H45" s="26">
        <f t="shared" si="3"/>
        <v>2006.8400396847246</v>
      </c>
      <c r="I45" s="46">
        <f t="shared" si="37"/>
        <v>29</v>
      </c>
      <c r="J45" s="46">
        <f t="shared" si="27"/>
        <v>28.333333333333332</v>
      </c>
      <c r="K45" s="46">
        <f t="shared" si="30"/>
        <v>23.222222222222221</v>
      </c>
      <c r="L45" s="26">
        <f t="shared" si="31"/>
        <v>5.1111111111111107</v>
      </c>
      <c r="M45" s="62">
        <f t="shared" si="38"/>
        <v>5.7777777777777786</v>
      </c>
      <c r="N45" s="27"/>
      <c r="Q45" s="13">
        <f t="shared" si="22"/>
        <v>3</v>
      </c>
      <c r="R45" s="40">
        <f t="shared" si="39"/>
        <v>5.7777777777777786</v>
      </c>
      <c r="S45" s="40">
        <f t="shared" si="40"/>
        <v>5.7777777777777786</v>
      </c>
      <c r="T45" s="52"/>
      <c r="U45" s="40">
        <f t="shared" si="19"/>
        <v>0.92022637705559074</v>
      </c>
      <c r="V45" s="64">
        <f t="shared" si="20"/>
        <v>3.73E-2</v>
      </c>
      <c r="W45" s="54"/>
      <c r="X45" s="40"/>
      <c r="Y45" s="22"/>
      <c r="AA45" s="26">
        <f t="shared" si="6"/>
        <v>2009.0534261698328</v>
      </c>
      <c r="AB45" s="26">
        <f t="shared" si="7"/>
        <v>2009.0927170541838</v>
      </c>
      <c r="AC45" s="46">
        <f t="shared" si="32"/>
        <v>-11.75</v>
      </c>
      <c r="AD45" s="46">
        <f t="shared" si="33"/>
        <v>-7.2277777777777779</v>
      </c>
      <c r="AE45" s="62">
        <f t="shared" si="34"/>
        <v>-4.5222222222222221</v>
      </c>
      <c r="AF45" s="27"/>
      <c r="AI45" s="13">
        <f t="shared" si="8"/>
        <v>3</v>
      </c>
      <c r="AJ45" s="40" t="str">
        <f t="shared" si="35"/>
        <v xml:space="preserve"> </v>
      </c>
      <c r="AK45" s="40">
        <f t="shared" si="36"/>
        <v>9.3055555555555554</v>
      </c>
      <c r="AL45" s="52"/>
      <c r="AM45" s="40">
        <f t="shared" si="17"/>
        <v>-0.24933421778320716</v>
      </c>
      <c r="AN45" s="64">
        <f t="shared" si="18"/>
        <v>-0.51949999999999996</v>
      </c>
    </row>
    <row r="46" spans="1:43">
      <c r="A46" s="7">
        <f>Original_Data!B46</f>
        <v>2006.8472580424377</v>
      </c>
      <c r="B46" s="1">
        <f>Original_Data!C46</f>
        <v>30</v>
      </c>
      <c r="G46" s="26">
        <f t="shared" si="2"/>
        <v>2006.8531366461748</v>
      </c>
      <c r="H46" s="26">
        <f t="shared" si="3"/>
        <v>2006.8662336076252</v>
      </c>
      <c r="I46" s="46">
        <f t="shared" si="37"/>
        <v>30</v>
      </c>
      <c r="J46" s="46">
        <f t="shared" si="27"/>
        <v>28.333333333333332</v>
      </c>
      <c r="K46" s="46">
        <f t="shared" si="30"/>
        <v>24.888888888888889</v>
      </c>
      <c r="L46" s="26">
        <f t="shared" si="31"/>
        <v>3.4444444444444429</v>
      </c>
      <c r="M46" s="62">
        <f t="shared" si="38"/>
        <v>5.1111111111111107</v>
      </c>
      <c r="N46" s="27"/>
      <c r="Q46" s="13">
        <f t="shared" si="22"/>
        <v>4</v>
      </c>
      <c r="R46" s="40" t="str">
        <f t="shared" si="39"/>
        <v xml:space="preserve"> </v>
      </c>
      <c r="S46" s="40">
        <f t="shared" si="40"/>
        <v>5.7777777777777786</v>
      </c>
      <c r="T46" s="52"/>
      <c r="U46" s="40">
        <f t="shared" si="19"/>
        <v>0.95651271390357651</v>
      </c>
      <c r="V46" s="64">
        <f t="shared" si="20"/>
        <v>3.73E-2</v>
      </c>
      <c r="W46" s="54"/>
      <c r="X46" s="40"/>
      <c r="Y46" s="22"/>
      <c r="AA46" s="26">
        <f t="shared" si="6"/>
        <v>2009.1320079385348</v>
      </c>
      <c r="AB46" s="26">
        <f t="shared" si="7"/>
        <v>2009.1712988228858</v>
      </c>
      <c r="AC46" s="46">
        <f t="shared" si="32"/>
        <v>-3.5</v>
      </c>
      <c r="AD46" s="46">
        <f t="shared" si="33"/>
        <v>-9.1722222222222225</v>
      </c>
      <c r="AE46" s="62">
        <f t="shared" si="34"/>
        <v>5.6722222222222225</v>
      </c>
      <c r="AF46" s="27"/>
      <c r="AI46" s="13">
        <f t="shared" si="8"/>
        <v>4</v>
      </c>
      <c r="AJ46" s="40" t="str">
        <f t="shared" si="35"/>
        <v xml:space="preserve"> </v>
      </c>
      <c r="AK46" s="40">
        <f t="shared" si="36"/>
        <v>9.3055555555555554</v>
      </c>
      <c r="AL46" s="52"/>
      <c r="AM46" s="40">
        <f t="shared" si="17"/>
        <v>0.43148567584556252</v>
      </c>
      <c r="AN46" s="64">
        <f t="shared" si="18"/>
        <v>-0.51949999999999996</v>
      </c>
    </row>
    <row r="47" spans="1:43">
      <c r="A47" s="7">
        <f>Original_Data!B47</f>
        <v>2006.8664229979477</v>
      </c>
      <c r="B47" s="1">
        <f>Original_Data!C47</f>
        <v>30</v>
      </c>
      <c r="G47" s="26">
        <f t="shared" si="2"/>
        <v>2006.8793305690754</v>
      </c>
      <c r="H47" s="26">
        <f t="shared" si="3"/>
        <v>2006.8924275305258</v>
      </c>
      <c r="I47" s="46">
        <f t="shared" si="37"/>
        <v>26</v>
      </c>
      <c r="J47" s="46">
        <f t="shared" si="27"/>
        <v>26.666666666666668</v>
      </c>
      <c r="K47" s="46">
        <f t="shared" si="30"/>
        <v>25.333333333333332</v>
      </c>
      <c r="L47" s="26">
        <f t="shared" si="31"/>
        <v>1.3333333333333357</v>
      </c>
      <c r="M47" s="62">
        <f t="shared" si="38"/>
        <v>0.66666666666666785</v>
      </c>
      <c r="N47" s="27"/>
      <c r="Q47" s="13">
        <f t="shared" si="22"/>
        <v>5</v>
      </c>
      <c r="R47" s="40" t="str">
        <f t="shared" si="39"/>
        <v xml:space="preserve"> </v>
      </c>
      <c r="S47" s="40">
        <f t="shared" si="40"/>
        <v>5.7777777777777786</v>
      </c>
      <c r="T47" s="52"/>
      <c r="U47" s="40">
        <f t="shared" si="19"/>
        <v>0.54523612146472322</v>
      </c>
      <c r="V47" s="64">
        <f t="shared" si="20"/>
        <v>3.73E-2</v>
      </c>
      <c r="W47" s="54"/>
      <c r="X47" s="40"/>
      <c r="Y47" s="22"/>
      <c r="AA47" s="26">
        <f t="shared" si="6"/>
        <v>2009.2105897072367</v>
      </c>
      <c r="AB47" s="26">
        <f t="shared" si="7"/>
        <v>2009.2498805915877</v>
      </c>
      <c r="AC47" s="46">
        <f t="shared" si="32"/>
        <v>-9</v>
      </c>
      <c r="AD47" s="46">
        <f t="shared" si="33"/>
        <v>-9.7833333333333332</v>
      </c>
      <c r="AE47" s="62">
        <f t="shared" si="34"/>
        <v>0.78333333333333321</v>
      </c>
      <c r="AF47" s="27"/>
      <c r="AI47" s="13">
        <f t="shared" si="8"/>
        <v>5</v>
      </c>
      <c r="AJ47" s="40" t="str">
        <f t="shared" si="35"/>
        <v xml:space="preserve"> </v>
      </c>
      <c r="AK47" s="40">
        <f t="shared" si="36"/>
        <v>9.3055555555555554</v>
      </c>
      <c r="AL47" s="52"/>
      <c r="AM47" s="40">
        <f t="shared" si="17"/>
        <v>0.91040862631745934</v>
      </c>
      <c r="AN47" s="64">
        <f t="shared" si="18"/>
        <v>-0.51949999999999996</v>
      </c>
    </row>
    <row r="48" spans="1:43">
      <c r="A48" s="7">
        <f>Original_Data!B48</f>
        <v>2006.8855879534576</v>
      </c>
      <c r="B48" s="1">
        <f>Original_Data!C48</f>
        <v>28</v>
      </c>
      <c r="G48" s="26">
        <f t="shared" si="2"/>
        <v>2006.9055244919759</v>
      </c>
      <c r="H48" s="26">
        <f t="shared" si="3"/>
        <v>2006.9186214534263</v>
      </c>
      <c r="I48" s="46">
        <f t="shared" si="37"/>
        <v>24</v>
      </c>
      <c r="J48" s="46">
        <f t="shared" si="27"/>
        <v>25.333333333333332</v>
      </c>
      <c r="K48" s="46">
        <f t="shared" si="30"/>
        <v>25.777777777777779</v>
      </c>
      <c r="L48" s="26">
        <f t="shared" si="31"/>
        <v>-0.44444444444444642</v>
      </c>
      <c r="M48" s="62">
        <f t="shared" si="38"/>
        <v>-1.7777777777777786</v>
      </c>
      <c r="N48" s="27"/>
      <c r="Q48" s="13">
        <f t="shared" si="22"/>
        <v>6</v>
      </c>
      <c r="R48" s="40" t="str">
        <f t="shared" si="39"/>
        <v xml:space="preserve"> </v>
      </c>
      <c r="S48" s="40">
        <f t="shared" si="40"/>
        <v>5.7777777777777786</v>
      </c>
      <c r="T48" s="52"/>
      <c r="U48" s="40">
        <f t="shared" si="19"/>
        <v>-0.1211625118300827</v>
      </c>
      <c r="V48" s="64">
        <f t="shared" si="20"/>
        <v>3.73E-2</v>
      </c>
      <c r="AA48" s="26">
        <f t="shared" si="6"/>
        <v>2009.2891714759387</v>
      </c>
      <c r="AB48" s="26">
        <f t="shared" si="7"/>
        <v>2009.3284623602897</v>
      </c>
      <c r="AC48" s="46">
        <f t="shared" si="32"/>
        <v>0.5</v>
      </c>
      <c r="AD48" s="46">
        <f t="shared" si="33"/>
        <v>-8.8055555555555554</v>
      </c>
      <c r="AE48" s="62">
        <f t="shared" si="34"/>
        <v>9.3055555555555554</v>
      </c>
      <c r="AF48" s="27"/>
      <c r="AI48" s="13">
        <f t="shared" si="8"/>
        <v>6</v>
      </c>
      <c r="AJ48" s="40">
        <f t="shared" si="35"/>
        <v>9.3055555555555554</v>
      </c>
      <c r="AK48" s="40">
        <f t="shared" si="36"/>
        <v>9.3055555555555554</v>
      </c>
      <c r="AL48" s="52"/>
      <c r="AM48" s="40">
        <f t="shared" si="17"/>
        <v>0.96334126247138452</v>
      </c>
      <c r="AN48" s="64">
        <f t="shared" si="18"/>
        <v>-0.51949999999999996</v>
      </c>
    </row>
    <row r="49" spans="1:40">
      <c r="A49" s="7">
        <f>Original_Data!B49</f>
        <v>2006.9047529089676</v>
      </c>
      <c r="B49" s="1">
        <f>Original_Data!C49</f>
        <v>24</v>
      </c>
      <c r="G49" s="26">
        <f t="shared" si="2"/>
        <v>2006.9317184148765</v>
      </c>
      <c r="H49" s="26">
        <f t="shared" si="3"/>
        <v>2006.9448153763269</v>
      </c>
      <c r="I49" s="46">
        <f t="shared" si="37"/>
        <v>26</v>
      </c>
      <c r="J49" s="46">
        <f t="shared" si="27"/>
        <v>25</v>
      </c>
      <c r="K49" s="46">
        <f t="shared" si="30"/>
        <v>25.111111111111111</v>
      </c>
      <c r="L49" s="26">
        <f t="shared" si="31"/>
        <v>-0.11111111111111072</v>
      </c>
      <c r="M49" s="62">
        <f t="shared" si="38"/>
        <v>0.88888888888888928</v>
      </c>
      <c r="N49" s="27"/>
      <c r="Q49" s="13">
        <f t="shared" si="22"/>
        <v>7</v>
      </c>
      <c r="R49" s="40" t="str">
        <f t="shared" si="39"/>
        <v xml:space="preserve"> </v>
      </c>
      <c r="S49" s="40">
        <f t="shared" si="40"/>
        <v>5.1111111111111107</v>
      </c>
      <c r="T49" s="52"/>
      <c r="U49" s="40">
        <f t="shared" si="19"/>
        <v>-0.73086785926869069</v>
      </c>
      <c r="V49" s="64">
        <f t="shared" si="20"/>
        <v>3.73E-2</v>
      </c>
      <c r="AA49" s="26">
        <f t="shared" si="6"/>
        <v>2009.3677532446407</v>
      </c>
      <c r="AB49" s="26">
        <f t="shared" si="7"/>
        <v>2009.4070441289916</v>
      </c>
      <c r="AC49" s="46">
        <f t="shared" si="32"/>
        <v>-8</v>
      </c>
      <c r="AD49" s="46">
        <f t="shared" si="33"/>
        <v>-8.6722222222222225</v>
      </c>
      <c r="AE49" s="62">
        <f t="shared" si="34"/>
        <v>0.6722222222222225</v>
      </c>
      <c r="AF49" s="27"/>
      <c r="AI49" s="13">
        <f t="shared" si="8"/>
        <v>7</v>
      </c>
      <c r="AJ49" s="40" t="str">
        <f t="shared" si="35"/>
        <v xml:space="preserve"> </v>
      </c>
      <c r="AK49" s="40">
        <f t="shared" si="36"/>
        <v>9.3055555555555554</v>
      </c>
      <c r="AL49" s="52"/>
      <c r="AM49" s="40">
        <f t="shared" si="17"/>
        <v>0.56551581557024222</v>
      </c>
      <c r="AN49" s="64">
        <f t="shared" si="18"/>
        <v>-0.51949999999999996</v>
      </c>
    </row>
    <row r="50" spans="1:40">
      <c r="A50" s="7">
        <f>Original_Data!B50</f>
        <v>2006.9239178644775</v>
      </c>
      <c r="B50" s="1">
        <f>Original_Data!C50</f>
        <v>24</v>
      </c>
      <c r="G50" s="26">
        <f t="shared" si="2"/>
        <v>2006.9579123377771</v>
      </c>
      <c r="H50" s="26">
        <f t="shared" si="3"/>
        <v>2006.9710092992275</v>
      </c>
      <c r="I50" s="46">
        <f t="shared" si="37"/>
        <v>25</v>
      </c>
      <c r="J50" s="46">
        <f t="shared" si="27"/>
        <v>24.333333333333332</v>
      </c>
      <c r="K50" s="46">
        <f t="shared" si="30"/>
        <v>24.333333333333332</v>
      </c>
      <c r="L50" s="26">
        <f t="shared" si="31"/>
        <v>0</v>
      </c>
      <c r="M50" s="62">
        <f t="shared" si="38"/>
        <v>0.66666666666666785</v>
      </c>
      <c r="N50" s="27"/>
      <c r="Q50" s="13">
        <f t="shared" si="22"/>
        <v>8</v>
      </c>
      <c r="R50" s="40" t="str">
        <f t="shared" si="39"/>
        <v xml:space="preserve"> </v>
      </c>
      <c r="S50" s="40">
        <f t="shared" si="40"/>
        <v>0.88888888888888928</v>
      </c>
      <c r="T50" s="52"/>
      <c r="U50" s="40">
        <f t="shared" si="19"/>
        <v>-0.99859201266655584</v>
      </c>
      <c r="V50" s="64">
        <f t="shared" si="20"/>
        <v>3.73E-2</v>
      </c>
      <c r="AA50" s="26">
        <f t="shared" si="6"/>
        <v>2009.4463350133426</v>
      </c>
      <c r="AB50" s="26">
        <f t="shared" si="7"/>
        <v>2009.4856258976936</v>
      </c>
      <c r="AC50" s="46">
        <f t="shared" si="32"/>
        <v>-18.5</v>
      </c>
      <c r="AD50" s="46">
        <f t="shared" si="33"/>
        <v>-9.1444444444444439</v>
      </c>
      <c r="AE50" s="62">
        <f t="shared" si="34"/>
        <v>-9.3555555555555561</v>
      </c>
      <c r="AF50" s="27"/>
      <c r="AI50" s="13">
        <f t="shared" si="8"/>
        <v>8</v>
      </c>
      <c r="AJ50" s="40" t="str">
        <f t="shared" si="35"/>
        <v xml:space="preserve"> </v>
      </c>
      <c r="AK50" s="40">
        <f t="shared" si="36"/>
        <v>9.3055555555555554</v>
      </c>
      <c r="AL50" s="52"/>
      <c r="AM50" s="40">
        <f t="shared" si="17"/>
        <v>-9.6920766443912024E-2</v>
      </c>
      <c r="AN50" s="64">
        <f t="shared" si="18"/>
        <v>-0.51949999999999996</v>
      </c>
    </row>
    <row r="51" spans="1:40">
      <c r="A51" s="7">
        <f>Original_Data!B51</f>
        <v>2006.9430828199875</v>
      </c>
      <c r="B51" s="1">
        <f>Original_Data!C51</f>
        <v>26</v>
      </c>
      <c r="G51" s="26">
        <f t="shared" si="2"/>
        <v>2006.9841062606777</v>
      </c>
      <c r="H51" s="26">
        <f t="shared" si="3"/>
        <v>2006.9972032221281</v>
      </c>
      <c r="I51" s="46">
        <f t="shared" si="37"/>
        <v>22</v>
      </c>
      <c r="J51" s="46">
        <f t="shared" si="27"/>
        <v>23.666666666666668</v>
      </c>
      <c r="K51" s="46">
        <f t="shared" si="30"/>
        <v>23.444444444444443</v>
      </c>
      <c r="L51" s="26">
        <f t="shared" si="31"/>
        <v>0.22222222222222499</v>
      </c>
      <c r="M51" s="62">
        <f t="shared" si="38"/>
        <v>-1.4444444444444429</v>
      </c>
      <c r="N51" s="27"/>
      <c r="Q51" s="13">
        <f t="shared" si="22"/>
        <v>9</v>
      </c>
      <c r="R51" s="40" t="str">
        <f t="shared" si="39"/>
        <v xml:space="preserve"> </v>
      </c>
      <c r="S51" s="40">
        <f t="shared" si="40"/>
        <v>0.88888888888888928</v>
      </c>
      <c r="T51" s="52"/>
      <c r="U51" s="40">
        <f t="shared" si="19"/>
        <v>-0.7990638652272174</v>
      </c>
      <c r="V51" s="64">
        <f t="shared" si="20"/>
        <v>3.73E-2</v>
      </c>
      <c r="AA51" s="26">
        <f t="shared" si="6"/>
        <v>2009.5249167820446</v>
      </c>
      <c r="AB51" s="26">
        <f t="shared" si="7"/>
        <v>2009.5642076663955</v>
      </c>
      <c r="AC51" s="46">
        <f t="shared" ref="AC51" si="41">AVERAGEIFS(Pers_Fin,Year,"&gt;"&amp;AA51,Year,"&lt;="&amp;AA52)</f>
        <v>-13</v>
      </c>
      <c r="AD51" s="46">
        <f t="shared" ref="AD51" si="42">AVERAGE(AC47:AC55)</f>
        <v>-9.9222222222222225</v>
      </c>
      <c r="AE51" s="62">
        <f t="shared" ref="AE51" si="43">AC51-AD51</f>
        <v>-3.0777777777777775</v>
      </c>
      <c r="AF51" s="27"/>
      <c r="AI51" s="13">
        <f t="shared" si="8"/>
        <v>9</v>
      </c>
      <c r="AJ51" s="40"/>
      <c r="AK51" s="40"/>
      <c r="AL51" s="52"/>
      <c r="AM51" s="40">
        <f t="shared" si="17"/>
        <v>-0.71400704468471132</v>
      </c>
      <c r="AN51" s="64">
        <f t="shared" si="18"/>
        <v>-0.51949999999999996</v>
      </c>
    </row>
    <row r="52" spans="1:40">
      <c r="A52" s="7">
        <f>Original_Data!B52</f>
        <v>2006.9622477754974</v>
      </c>
      <c r="B52" s="1">
        <f>Original_Data!C52</f>
        <v>24</v>
      </c>
      <c r="G52" s="26">
        <f t="shared" si="2"/>
        <v>2007.0103001835782</v>
      </c>
      <c r="H52" s="26">
        <f t="shared" si="3"/>
        <v>2007.0233971450286</v>
      </c>
      <c r="I52" s="46">
        <f t="shared" si="37"/>
        <v>24</v>
      </c>
      <c r="J52" s="46">
        <f t="shared" si="27"/>
        <v>22</v>
      </c>
      <c r="K52" s="46">
        <f t="shared" si="30"/>
        <v>23.666666666666668</v>
      </c>
      <c r="L52" s="26">
        <f t="shared" si="31"/>
        <v>-1.6666666666666679</v>
      </c>
      <c r="M52" s="62">
        <f t="shared" si="38"/>
        <v>0.33333333333333215</v>
      </c>
      <c r="N52" s="27"/>
      <c r="Q52" s="13">
        <f t="shared" si="22"/>
        <v>1</v>
      </c>
      <c r="R52" s="40" t="str">
        <f t="shared" si="39"/>
        <v xml:space="preserve"> </v>
      </c>
      <c r="S52" s="40">
        <f t="shared" si="40"/>
        <v>0.88888888888888928</v>
      </c>
      <c r="T52" s="52"/>
      <c r="U52" s="40">
        <f t="shared" si="19"/>
        <v>-0.22564485464519693</v>
      </c>
      <c r="V52" s="64">
        <f t="shared" si="20"/>
        <v>3.73E-2</v>
      </c>
      <c r="AA52" s="26">
        <f t="shared" si="6"/>
        <v>2009.6034985507465</v>
      </c>
      <c r="AB52" s="26">
        <f t="shared" si="7"/>
        <v>2009.6427894350975</v>
      </c>
      <c r="AC52" s="46">
        <f t="shared" ref="AC52:AC57" si="44">AVERAGEIFS(Pers_Fin,Year,"&gt;"&amp;AA52,Year,"&lt;="&amp;AA53)</f>
        <v>-4</v>
      </c>
      <c r="AD52" s="46">
        <f t="shared" ref="AD52:AD53" si="45">AVERAGE(AC48:AC56)</f>
        <v>-9.5888888888888886</v>
      </c>
      <c r="AE52" s="62">
        <f t="shared" ref="AE52:AE53" si="46">AC52-AD52</f>
        <v>5.5888888888888886</v>
      </c>
      <c r="AF52" s="27"/>
      <c r="AI52" s="13">
        <f t="shared" si="8"/>
        <v>1</v>
      </c>
      <c r="AJ52" s="40"/>
      <c r="AK52" s="40"/>
      <c r="AL52" s="52"/>
      <c r="AM52" s="40">
        <f t="shared" si="17"/>
        <v>-0.9970014914137818</v>
      </c>
      <c r="AN52" s="64">
        <f t="shared" si="18"/>
        <v>-0.51949999999999996</v>
      </c>
    </row>
    <row r="53" spans="1:40">
      <c r="A53" s="7">
        <f>Original_Data!B53</f>
        <v>2006.9814127310074</v>
      </c>
      <c r="B53" s="1">
        <f>Original_Data!C53</f>
        <v>26</v>
      </c>
      <c r="G53" s="26">
        <f t="shared" si="2"/>
        <v>2007.0364941064788</v>
      </c>
      <c r="H53" s="26">
        <f t="shared" si="3"/>
        <v>2007.0495910679292</v>
      </c>
      <c r="I53" s="46">
        <f t="shared" si="37"/>
        <v>20</v>
      </c>
      <c r="J53" s="46">
        <f t="shared" si="27"/>
        <v>22</v>
      </c>
      <c r="K53" s="46">
        <f t="shared" si="30"/>
        <v>23.888888888888889</v>
      </c>
      <c r="L53" s="26">
        <f t="shared" si="31"/>
        <v>-1.8888888888888893</v>
      </c>
      <c r="M53" s="62">
        <f t="shared" si="38"/>
        <v>-3.8888888888888893</v>
      </c>
      <c r="N53" s="27"/>
      <c r="Q53" s="13">
        <f t="shared" si="22"/>
        <v>2</v>
      </c>
      <c r="R53" s="40" t="str">
        <f t="shared" si="39"/>
        <v xml:space="preserve"> </v>
      </c>
      <c r="S53" s="40">
        <f t="shared" si="40"/>
        <v>5.2222222222222214</v>
      </c>
      <c r="T53" s="52"/>
      <c r="U53" s="40">
        <f t="shared" si="19"/>
        <v>0.45335589118774455</v>
      </c>
      <c r="V53" s="64">
        <f t="shared" si="20"/>
        <v>3.73E-2</v>
      </c>
      <c r="AA53" s="26">
        <f t="shared" si="6"/>
        <v>2009.6820803194485</v>
      </c>
      <c r="AB53" s="68">
        <f t="shared" si="7"/>
        <v>2009.7213712037994</v>
      </c>
      <c r="AC53" s="46">
        <f t="shared" si="44"/>
        <v>-10.8</v>
      </c>
      <c r="AD53" s="46">
        <f t="shared" si="45"/>
        <v>-9.9777777777777779</v>
      </c>
      <c r="AE53" s="62">
        <f t="shared" si="46"/>
        <v>-0.82222222222222285</v>
      </c>
      <c r="AF53" s="27"/>
      <c r="AI53" s="13">
        <f t="shared" si="8"/>
        <v>2</v>
      </c>
      <c r="AJ53" s="40"/>
      <c r="AK53" s="40"/>
      <c r="AL53" s="52"/>
      <c r="AM53" s="40">
        <f t="shared" si="17"/>
        <v>-0.81348785987389605</v>
      </c>
      <c r="AN53" s="64">
        <f t="shared" si="18"/>
        <v>-0.51949999999999996</v>
      </c>
    </row>
    <row r="54" spans="1:40">
      <c r="A54" s="7">
        <f>Original_Data!B54</f>
        <v>2007.0005776865173</v>
      </c>
      <c r="B54" s="1">
        <f>Original_Data!C54</f>
        <v>22</v>
      </c>
      <c r="G54" s="26">
        <f t="shared" si="2"/>
        <v>2007.0626880293794</v>
      </c>
      <c r="H54" s="26">
        <f t="shared" si="3"/>
        <v>2007.0757849908298</v>
      </c>
      <c r="I54" s="46">
        <f t="shared" si="37"/>
        <v>22</v>
      </c>
      <c r="J54" s="46">
        <f t="shared" si="27"/>
        <v>21.333333333333332</v>
      </c>
      <c r="K54" s="46">
        <f t="shared" si="30"/>
        <v>23.777777777777779</v>
      </c>
      <c r="L54" s="26">
        <f t="shared" si="31"/>
        <v>-2.4444444444444464</v>
      </c>
      <c r="M54" s="62">
        <f t="shared" si="38"/>
        <v>-1.7777777777777786</v>
      </c>
      <c r="N54" s="27"/>
      <c r="Q54" s="13">
        <f t="shared" si="22"/>
        <v>3</v>
      </c>
      <c r="R54" s="40" t="str">
        <f t="shared" si="39"/>
        <v xml:space="preserve"> </v>
      </c>
      <c r="S54" s="40">
        <f t="shared" si="40"/>
        <v>5.2222222222222214</v>
      </c>
      <c r="T54" s="52"/>
      <c r="U54" s="40">
        <f t="shared" si="19"/>
        <v>0.92022637704602683</v>
      </c>
      <c r="V54" s="64">
        <f t="shared" si="20"/>
        <v>3.73E-2</v>
      </c>
      <c r="AA54" s="26">
        <f t="shared" si="6"/>
        <v>2009.7606620881504</v>
      </c>
      <c r="AB54" s="26">
        <f t="shared" si="7"/>
        <v>2009.7999529725014</v>
      </c>
      <c r="AC54" s="46">
        <f t="shared" si="44"/>
        <v>-16</v>
      </c>
      <c r="AD54" s="46"/>
      <c r="AE54" s="62"/>
      <c r="AF54" s="27"/>
      <c r="AI54" s="13">
        <f t="shared" si="8"/>
        <v>3</v>
      </c>
      <c r="AJ54" s="40"/>
      <c r="AK54" s="40"/>
      <c r="AL54" s="52"/>
      <c r="AM54" s="40">
        <f t="shared" si="17"/>
        <v>-0.24933421778924206</v>
      </c>
      <c r="AN54" s="64">
        <f t="shared" si="18"/>
        <v>-0.51949999999999996</v>
      </c>
    </row>
    <row r="55" spans="1:40">
      <c r="A55" s="7">
        <f>Original_Data!B55</f>
        <v>2007.0197426420273</v>
      </c>
      <c r="B55" s="1">
        <f>Original_Data!C55</f>
        <v>24</v>
      </c>
      <c r="G55" s="26">
        <f t="shared" si="2"/>
        <v>2007.08888195228</v>
      </c>
      <c r="H55" s="26">
        <f t="shared" si="3"/>
        <v>2007.1019789137304</v>
      </c>
      <c r="I55" s="46">
        <f t="shared" si="37"/>
        <v>22</v>
      </c>
      <c r="J55" s="46">
        <f t="shared" si="27"/>
        <v>24</v>
      </c>
      <c r="K55" s="46">
        <f t="shared" si="30"/>
        <v>23.222222222222221</v>
      </c>
      <c r="L55" s="26">
        <f t="shared" si="31"/>
        <v>0.77777777777777857</v>
      </c>
      <c r="M55" s="62">
        <f t="shared" si="38"/>
        <v>-1.2222222222222214</v>
      </c>
      <c r="N55" s="27"/>
      <c r="Q55" s="13">
        <f t="shared" si="22"/>
        <v>4</v>
      </c>
      <c r="R55" s="40" t="str">
        <f t="shared" si="39"/>
        <v xml:space="preserve"> </v>
      </c>
      <c r="S55" s="40">
        <f t="shared" si="40"/>
        <v>5.2222222222222214</v>
      </c>
      <c r="T55" s="52"/>
      <c r="U55" s="40">
        <f t="shared" si="19"/>
        <v>0.95651271391070425</v>
      </c>
      <c r="V55" s="64">
        <f t="shared" si="20"/>
        <v>3.73E-2</v>
      </c>
      <c r="AA55" s="26">
        <f t="shared" si="6"/>
        <v>2009.8392438568524</v>
      </c>
      <c r="AB55" s="26">
        <f t="shared" si="7"/>
        <v>2009.8785347412033</v>
      </c>
      <c r="AC55" s="46">
        <f t="shared" si="44"/>
        <v>-10.5</v>
      </c>
      <c r="AD55" s="46"/>
      <c r="AE55" s="62"/>
      <c r="AF55" s="27"/>
      <c r="AI55" s="13">
        <f t="shared" si="8"/>
        <v>4</v>
      </c>
      <c r="AJ55" s="40"/>
      <c r="AK55" s="40"/>
      <c r="AL55" s="52"/>
      <c r="AM55" s="40">
        <f t="shared" si="17"/>
        <v>0.4314856758399408</v>
      </c>
      <c r="AN55" s="64">
        <f t="shared" si="18"/>
        <v>-0.51949999999999996</v>
      </c>
    </row>
    <row r="56" spans="1:40">
      <c r="A56" s="7">
        <f>Original_Data!B56</f>
        <v>2007.0389075975372</v>
      </c>
      <c r="B56" s="1">
        <f>Original_Data!C56</f>
        <v>22</v>
      </c>
      <c r="G56" s="26">
        <f t="shared" si="2"/>
        <v>2007.1150758751805</v>
      </c>
      <c r="H56" s="26">
        <f t="shared" si="3"/>
        <v>2007.1281728366309</v>
      </c>
      <c r="I56" s="46">
        <f t="shared" si="37"/>
        <v>28</v>
      </c>
      <c r="J56" s="46">
        <f t="shared" si="27"/>
        <v>25.333333333333332</v>
      </c>
      <c r="K56" s="46">
        <f t="shared" si="30"/>
        <v>22.777777777777779</v>
      </c>
      <c r="L56" s="26">
        <f t="shared" si="31"/>
        <v>2.5555555555555536</v>
      </c>
      <c r="M56" s="62">
        <f t="shared" si="38"/>
        <v>5.2222222222222214</v>
      </c>
      <c r="N56" s="27"/>
      <c r="Q56" s="13">
        <f t="shared" si="22"/>
        <v>5</v>
      </c>
      <c r="R56" s="40">
        <f t="shared" si="39"/>
        <v>5.2222222222222214</v>
      </c>
      <c r="S56" s="40">
        <f t="shared" si="40"/>
        <v>5.2222222222222214</v>
      </c>
      <c r="T56" s="52"/>
      <c r="U56" s="40">
        <f t="shared" si="19"/>
        <v>0.54523612148520728</v>
      </c>
      <c r="V56" s="64">
        <f t="shared" si="20"/>
        <v>3.73E-2</v>
      </c>
      <c r="AA56" s="26">
        <f t="shared" si="6"/>
        <v>2009.9178256255543</v>
      </c>
      <c r="AB56" s="26">
        <f t="shared" si="7"/>
        <v>2009.9571165099053</v>
      </c>
      <c r="AC56" s="46">
        <f t="shared" si="44"/>
        <v>-6</v>
      </c>
      <c r="AD56" s="46"/>
      <c r="AE56" s="62"/>
      <c r="AF56" s="27"/>
      <c r="AM56" s="40">
        <f t="shared" si="17"/>
        <v>0.9104086263148754</v>
      </c>
      <c r="AN56" s="64">
        <f t="shared" si="18"/>
        <v>-0.51949999999999996</v>
      </c>
    </row>
    <row r="57" spans="1:40">
      <c r="A57" s="7">
        <f>Original_Data!B57</f>
        <v>2007.0580725530472</v>
      </c>
      <c r="B57" s="1">
        <f>Original_Data!C57</f>
        <v>18</v>
      </c>
      <c r="G57" s="26">
        <f t="shared" si="2"/>
        <v>2007.1412697980811</v>
      </c>
      <c r="H57" s="26">
        <f t="shared" si="3"/>
        <v>2007.1543667595315</v>
      </c>
      <c r="I57" s="46">
        <f t="shared" si="37"/>
        <v>26</v>
      </c>
      <c r="J57" s="46">
        <f t="shared" si="27"/>
        <v>26.333333333333332</v>
      </c>
      <c r="K57" s="46">
        <f t="shared" si="30"/>
        <v>22</v>
      </c>
      <c r="L57" s="26">
        <f t="shared" si="31"/>
        <v>4.3333333333333321</v>
      </c>
      <c r="M57" s="62">
        <f t="shared" si="38"/>
        <v>4</v>
      </c>
      <c r="N57" s="27"/>
      <c r="Q57" s="13">
        <f t="shared" si="22"/>
        <v>6</v>
      </c>
      <c r="R57" s="40" t="str">
        <f t="shared" si="39"/>
        <v xml:space="preserve"> </v>
      </c>
      <c r="S57" s="40">
        <f t="shared" si="40"/>
        <v>5.2222222222222214</v>
      </c>
      <c r="T57" s="52"/>
      <c r="U57" s="40">
        <f t="shared" si="19"/>
        <v>-0.12116251180582692</v>
      </c>
      <c r="V57" s="64">
        <f t="shared" si="20"/>
        <v>3.73E-2</v>
      </c>
      <c r="AA57" s="26">
        <f t="shared" si="6"/>
        <v>2009.9964073942563</v>
      </c>
      <c r="AB57" s="26">
        <f t="shared" si="7"/>
        <v>2010.0356982786072</v>
      </c>
      <c r="AC57" s="46">
        <f t="shared" si="44"/>
        <v>-3</v>
      </c>
      <c r="AD57" s="46"/>
      <c r="AE57" s="62"/>
      <c r="AM57" s="40">
        <f t="shared" si="17"/>
        <v>0.96334126247305629</v>
      </c>
      <c r="AN57" s="64">
        <f t="shared" si="18"/>
        <v>-0.51949999999999996</v>
      </c>
    </row>
    <row r="58" spans="1:40">
      <c r="A58" s="7">
        <f>Original_Data!B58</f>
        <v>2007.0772375085571</v>
      </c>
      <c r="B58" s="1">
        <f>Original_Data!C58</f>
        <v>22</v>
      </c>
      <c r="G58" s="26">
        <f t="shared" si="2"/>
        <v>2007.1674637209817</v>
      </c>
      <c r="H58" s="26">
        <f t="shared" si="3"/>
        <v>2007.1805606824321</v>
      </c>
      <c r="I58" s="46">
        <f t="shared" si="37"/>
        <v>25</v>
      </c>
      <c r="J58" s="46">
        <f t="shared" si="27"/>
        <v>23.666666666666668</v>
      </c>
      <c r="K58" s="46">
        <f t="shared" si="30"/>
        <v>22.222222222222221</v>
      </c>
      <c r="L58" s="26">
        <f t="shared" si="31"/>
        <v>1.4444444444444464</v>
      </c>
      <c r="M58" s="62">
        <f t="shared" si="38"/>
        <v>2.7777777777777786</v>
      </c>
      <c r="N58" s="27"/>
      <c r="Q58" s="13">
        <f t="shared" si="22"/>
        <v>7</v>
      </c>
      <c r="R58" s="40" t="str">
        <f t="shared" si="39"/>
        <v xml:space="preserve"> </v>
      </c>
      <c r="S58" s="40">
        <f t="shared" si="40"/>
        <v>5.2222222222222214</v>
      </c>
      <c r="T58" s="52"/>
      <c r="U58" s="40">
        <f t="shared" si="19"/>
        <v>-0.73086785925201281</v>
      </c>
      <c r="V58" s="64">
        <f t="shared" si="20"/>
        <v>3.73E-2</v>
      </c>
      <c r="AA58" s="26">
        <f t="shared" si="6"/>
        <v>2010.0749891629582</v>
      </c>
      <c r="AB58" s="26">
        <f t="shared" si="7"/>
        <v>2010.1142800473092</v>
      </c>
      <c r="AC58" s="46"/>
      <c r="AD58" s="46"/>
      <c r="AE58" s="62"/>
      <c r="AM58" s="40">
        <f t="shared" si="17"/>
        <v>0.56551581557539343</v>
      </c>
      <c r="AN58" s="64">
        <f t="shared" si="18"/>
        <v>-0.51949999999999996</v>
      </c>
    </row>
    <row r="59" spans="1:40">
      <c r="A59" s="7">
        <f>Original_Data!B59</f>
        <v>2007.0964024640671</v>
      </c>
      <c r="B59" s="1">
        <f>Original_Data!C59</f>
        <v>22</v>
      </c>
      <c r="G59" s="26">
        <f t="shared" si="2"/>
        <v>2007.1936576438823</v>
      </c>
      <c r="H59" s="26">
        <f t="shared" si="3"/>
        <v>2007.2067546053327</v>
      </c>
      <c r="I59" s="46">
        <f t="shared" si="37"/>
        <v>20</v>
      </c>
      <c r="J59" s="46">
        <f t="shared" si="27"/>
        <v>21</v>
      </c>
      <c r="K59" s="46">
        <f t="shared" si="30"/>
        <v>22.666666666666668</v>
      </c>
      <c r="L59" s="26">
        <f t="shared" si="31"/>
        <v>-1.6666666666666679</v>
      </c>
      <c r="M59" s="62">
        <f t="shared" si="38"/>
        <v>-2.6666666666666679</v>
      </c>
      <c r="N59" s="27"/>
      <c r="Q59" s="13">
        <f t="shared" si="22"/>
        <v>8</v>
      </c>
      <c r="R59" s="40" t="str">
        <f t="shared" si="39"/>
        <v xml:space="preserve"> </v>
      </c>
      <c r="S59" s="40">
        <f t="shared" si="40"/>
        <v>5.2222222222222214</v>
      </c>
      <c r="T59" s="52"/>
      <c r="U59" s="40">
        <f t="shared" si="19"/>
        <v>-0.99859201266525965</v>
      </c>
      <c r="V59" s="64">
        <f t="shared" si="20"/>
        <v>3.73E-2</v>
      </c>
      <c r="AA59" s="26">
        <f t="shared" si="6"/>
        <v>2010.1535709316602</v>
      </c>
      <c r="AB59" s="26">
        <f t="shared" si="7"/>
        <v>2010.1928618160111</v>
      </c>
      <c r="AC59" s="46"/>
      <c r="AD59" s="46"/>
      <c r="AE59" s="62"/>
      <c r="AM59" s="40">
        <f t="shared" si="17"/>
        <v>-9.6920766437709652E-2</v>
      </c>
      <c r="AN59" s="64">
        <f t="shared" si="18"/>
        <v>-0.51949999999999996</v>
      </c>
    </row>
    <row r="60" spans="1:40">
      <c r="A60" s="7">
        <f>Original_Data!B60</f>
        <v>2007.115567419577</v>
      </c>
      <c r="B60" s="1">
        <f>Original_Data!C60</f>
        <v>28</v>
      </c>
      <c r="G60" s="26">
        <f t="shared" si="2"/>
        <v>2007.2198515667828</v>
      </c>
      <c r="H60" s="26">
        <f t="shared" si="3"/>
        <v>2007.2329485282332</v>
      </c>
      <c r="I60" s="46">
        <f t="shared" si="37"/>
        <v>18</v>
      </c>
      <c r="J60" s="46">
        <f t="shared" si="27"/>
        <v>18.333333333333332</v>
      </c>
      <c r="K60" s="46">
        <f t="shared" si="30"/>
        <v>23.444444444444443</v>
      </c>
      <c r="L60" s="26">
        <f t="shared" si="31"/>
        <v>-5.1111111111111107</v>
      </c>
      <c r="M60" s="62">
        <f t="shared" si="38"/>
        <v>-5.4444444444444429</v>
      </c>
      <c r="N60" s="27"/>
      <c r="Q60" s="13">
        <f t="shared" si="22"/>
        <v>9</v>
      </c>
      <c r="R60" s="40" t="str">
        <f t="shared" si="39"/>
        <v xml:space="preserve"> </v>
      </c>
      <c r="S60" s="40">
        <f t="shared" si="40"/>
        <v>5.4444444444444429</v>
      </c>
      <c r="T60" s="52"/>
      <c r="U60" s="40">
        <f t="shared" si="19"/>
        <v>-0.79906386524190931</v>
      </c>
      <c r="V60" s="64">
        <f t="shared" si="20"/>
        <v>3.73E-2</v>
      </c>
      <c r="AA60" s="26">
        <f t="shared" si="6"/>
        <v>2010.2321527003621</v>
      </c>
      <c r="AB60" s="26">
        <f t="shared" si="7"/>
        <v>2010.2714435847131</v>
      </c>
      <c r="AC60" s="46"/>
      <c r="AD60" s="46"/>
      <c r="AE60" s="26"/>
      <c r="AM60" s="40">
        <f t="shared" si="17"/>
        <v>-0.71400704468034826</v>
      </c>
      <c r="AN60" s="64">
        <f t="shared" si="18"/>
        <v>-0.51949999999999996</v>
      </c>
    </row>
    <row r="61" spans="1:40">
      <c r="A61" s="7">
        <f>Original_Data!B61</f>
        <v>2007.134732375087</v>
      </c>
      <c r="B61" s="1">
        <f>Original_Data!C61</f>
        <v>28</v>
      </c>
      <c r="G61" s="26">
        <f t="shared" si="2"/>
        <v>2007.2460454896834</v>
      </c>
      <c r="H61" s="26">
        <f t="shared" si="3"/>
        <v>2007.2591424511338</v>
      </c>
      <c r="I61" s="46">
        <f t="shared" si="37"/>
        <v>17</v>
      </c>
      <c r="J61" s="46">
        <f t="shared" si="27"/>
        <v>19</v>
      </c>
      <c r="K61" s="46">
        <f t="shared" si="30"/>
        <v>23</v>
      </c>
      <c r="L61" s="26">
        <f t="shared" si="31"/>
        <v>-4</v>
      </c>
      <c r="M61" s="62">
        <f t="shared" si="38"/>
        <v>-6</v>
      </c>
      <c r="N61" s="27"/>
      <c r="Q61" s="13">
        <f t="shared" si="22"/>
        <v>1</v>
      </c>
      <c r="R61" s="40" t="str">
        <f t="shared" si="39"/>
        <v xml:space="preserve"> </v>
      </c>
      <c r="S61" s="40">
        <f t="shared" si="40"/>
        <v>9.1111111111111107</v>
      </c>
      <c r="T61" s="52"/>
      <c r="U61" s="40">
        <f t="shared" si="19"/>
        <v>-0.22564485466900253</v>
      </c>
      <c r="V61" s="64">
        <f t="shared" si="20"/>
        <v>3.73E-2</v>
      </c>
      <c r="AA61" s="26">
        <f t="shared" si="6"/>
        <v>2010.3107344690641</v>
      </c>
      <c r="AB61" s="26">
        <f t="shared" si="7"/>
        <v>2010.350025353415</v>
      </c>
      <c r="AC61" s="46"/>
      <c r="AD61" s="46"/>
      <c r="AE61" s="26"/>
      <c r="AM61" s="40">
        <f t="shared" si="17"/>
        <v>-0.99700149141329963</v>
      </c>
      <c r="AN61" s="64">
        <f t="shared" si="18"/>
        <v>-0.51949999999999996</v>
      </c>
    </row>
    <row r="62" spans="1:40">
      <c r="A62" s="7">
        <f>Original_Data!B62</f>
        <v>2007.1538973305969</v>
      </c>
      <c r="B62" s="1">
        <f>Original_Data!C62</f>
        <v>26</v>
      </c>
      <c r="G62" s="26">
        <f t="shared" si="2"/>
        <v>2007.272239412584</v>
      </c>
      <c r="H62" s="26">
        <f t="shared" si="3"/>
        <v>2007.2853363740344</v>
      </c>
      <c r="I62" s="46">
        <f t="shared" si="37"/>
        <v>22</v>
      </c>
      <c r="J62" s="46">
        <f t="shared" si="27"/>
        <v>21.666666666666668</v>
      </c>
      <c r="K62" s="46">
        <f t="shared" si="30"/>
        <v>21.777777777777779</v>
      </c>
      <c r="L62" s="26">
        <f t="shared" si="31"/>
        <v>-0.11111111111111072</v>
      </c>
      <c r="M62" s="62">
        <f t="shared" si="38"/>
        <v>0.22222222222222143</v>
      </c>
      <c r="N62" s="27"/>
      <c r="Q62" s="13">
        <f t="shared" si="22"/>
        <v>2</v>
      </c>
      <c r="R62" s="40" t="str">
        <f t="shared" si="39"/>
        <v xml:space="preserve"> </v>
      </c>
      <c r="S62" s="40">
        <f t="shared" si="40"/>
        <v>9.1111111111111107</v>
      </c>
      <c r="T62" s="52"/>
      <c r="U62" s="40">
        <f t="shared" si="19"/>
        <v>0.4533558911659642</v>
      </c>
      <c r="V62" s="64">
        <f t="shared" si="20"/>
        <v>3.73E-2</v>
      </c>
      <c r="AA62" s="26">
        <f t="shared" si="6"/>
        <v>2010.389316237766</v>
      </c>
      <c r="AB62" s="26">
        <f t="shared" si="7"/>
        <v>2010.428607122117</v>
      </c>
      <c r="AC62" s="46"/>
      <c r="AD62" s="46"/>
      <c r="AE62" s="26"/>
      <c r="AM62" s="40">
        <f t="shared" si="17"/>
        <v>-0.81348785987752859</v>
      </c>
      <c r="AN62" s="64">
        <f t="shared" si="18"/>
        <v>-0.51949999999999996</v>
      </c>
    </row>
    <row r="63" spans="1:40">
      <c r="A63" s="7">
        <f>Original_Data!B63</f>
        <v>2007.1730622861069</v>
      </c>
      <c r="B63" s="1">
        <f>Original_Data!C63</f>
        <v>28</v>
      </c>
      <c r="G63" s="26">
        <f t="shared" si="2"/>
        <v>2007.2984333354846</v>
      </c>
      <c r="H63" s="26">
        <f t="shared" si="3"/>
        <v>2007.311530296935</v>
      </c>
      <c r="I63" s="46">
        <f t="shared" si="37"/>
        <v>26</v>
      </c>
      <c r="J63" s="46">
        <f t="shared" si="27"/>
        <v>25.666666666666668</v>
      </c>
      <c r="K63" s="46">
        <f t="shared" si="30"/>
        <v>20.555555555555557</v>
      </c>
      <c r="L63" s="26">
        <f t="shared" si="31"/>
        <v>5.1111111111111107</v>
      </c>
      <c r="M63" s="62">
        <f t="shared" si="38"/>
        <v>5.4444444444444429</v>
      </c>
      <c r="N63" s="27"/>
      <c r="Q63" s="13">
        <f t="shared" si="22"/>
        <v>3</v>
      </c>
      <c r="R63" s="40" t="str">
        <f t="shared" si="39"/>
        <v xml:space="preserve"> </v>
      </c>
      <c r="S63" s="40">
        <f t="shared" si="40"/>
        <v>9.1111111111111107</v>
      </c>
      <c r="T63" s="52"/>
      <c r="U63" s="40">
        <f t="shared" si="19"/>
        <v>0.92022637703647414</v>
      </c>
      <c r="V63" s="64">
        <f t="shared" si="20"/>
        <v>3.73E-2</v>
      </c>
      <c r="AA63" s="26">
        <f t="shared" si="6"/>
        <v>2010.467898006468</v>
      </c>
      <c r="AB63" s="26">
        <f t="shared" si="7"/>
        <v>2010.507188890819</v>
      </c>
      <c r="AC63" s="46"/>
      <c r="AD63" s="46"/>
      <c r="AE63" s="26"/>
      <c r="AM63" s="40">
        <f t="shared" si="17"/>
        <v>-0.24933421779529072</v>
      </c>
      <c r="AN63" s="64">
        <f t="shared" si="18"/>
        <v>-0.51949999999999996</v>
      </c>
    </row>
    <row r="64" spans="1:40">
      <c r="A64" s="7">
        <f>Original_Data!B64</f>
        <v>2007.1922272416168</v>
      </c>
      <c r="B64" s="1">
        <f>Original_Data!C64</f>
        <v>22</v>
      </c>
      <c r="G64" s="26">
        <f t="shared" si="2"/>
        <v>2007.3246272583851</v>
      </c>
      <c r="H64" s="26">
        <f t="shared" si="3"/>
        <v>2007.3377242198355</v>
      </c>
      <c r="I64" s="46">
        <f t="shared" si="37"/>
        <v>29</v>
      </c>
      <c r="J64" s="46">
        <f t="shared" si="27"/>
        <v>26.333333333333332</v>
      </c>
      <c r="K64" s="46">
        <f t="shared" si="30"/>
        <v>19.888888888888889</v>
      </c>
      <c r="L64" s="26">
        <f t="shared" si="31"/>
        <v>6.4444444444444429</v>
      </c>
      <c r="M64" s="62">
        <f t="shared" si="38"/>
        <v>9.1111111111111107</v>
      </c>
      <c r="N64" s="27"/>
      <c r="Q64" s="13">
        <f t="shared" si="22"/>
        <v>4</v>
      </c>
      <c r="R64" s="40">
        <f t="shared" si="39"/>
        <v>9.1111111111111107</v>
      </c>
      <c r="S64" s="40">
        <f t="shared" si="40"/>
        <v>9.1111111111111107</v>
      </c>
      <c r="T64" s="52"/>
      <c r="U64" s="40">
        <f t="shared" si="19"/>
        <v>0.95651271391782366</v>
      </c>
      <c r="V64" s="64">
        <f t="shared" si="20"/>
        <v>3.73E-2</v>
      </c>
      <c r="AA64" s="26">
        <f t="shared" si="6"/>
        <v>2010.5464797751699</v>
      </c>
      <c r="AB64" s="26">
        <f t="shared" si="7"/>
        <v>2010.5857706595209</v>
      </c>
      <c r="AC64" s="46"/>
      <c r="AD64" s="46"/>
      <c r="AE64" s="26"/>
      <c r="AM64" s="40">
        <f t="shared" si="17"/>
        <v>0.43148567583430619</v>
      </c>
      <c r="AN64" s="64">
        <f t="shared" si="18"/>
        <v>-0.51949999999999996</v>
      </c>
    </row>
    <row r="65" spans="1:40">
      <c r="A65" s="7">
        <f>Original_Data!B65</f>
        <v>2007.2113921971268</v>
      </c>
      <c r="B65" s="1">
        <f>Original_Data!C65</f>
        <v>20</v>
      </c>
      <c r="G65" s="26">
        <f t="shared" si="2"/>
        <v>2007.3508211812857</v>
      </c>
      <c r="H65" s="26">
        <f t="shared" si="3"/>
        <v>2007.3639181427361</v>
      </c>
      <c r="I65" s="46">
        <f t="shared" si="37"/>
        <v>24</v>
      </c>
      <c r="J65" s="46">
        <f t="shared" si="27"/>
        <v>22.666666666666668</v>
      </c>
      <c r="K65" s="46">
        <f t="shared" si="30"/>
        <v>19.888888888888889</v>
      </c>
      <c r="L65" s="26">
        <f t="shared" si="31"/>
        <v>2.7777777777777786</v>
      </c>
      <c r="M65" s="62">
        <f t="shared" si="38"/>
        <v>4.1111111111111107</v>
      </c>
      <c r="N65" s="27"/>
      <c r="Q65" s="13">
        <f t="shared" si="22"/>
        <v>5</v>
      </c>
      <c r="R65" s="40" t="str">
        <f t="shared" si="39"/>
        <v xml:space="preserve"> </v>
      </c>
      <c r="S65" s="40">
        <f t="shared" si="40"/>
        <v>9.1111111111111107</v>
      </c>
      <c r="T65" s="52"/>
      <c r="U65" s="40">
        <f t="shared" si="19"/>
        <v>0.54523612150566758</v>
      </c>
      <c r="V65" s="64">
        <f t="shared" si="20"/>
        <v>3.73E-2</v>
      </c>
      <c r="AA65" s="26">
        <f t="shared" si="6"/>
        <v>2010.6250615438719</v>
      </c>
      <c r="AB65" s="26">
        <f t="shared" si="7"/>
        <v>2010.6643524282229</v>
      </c>
      <c r="AC65" s="46"/>
      <c r="AD65" s="46"/>
      <c r="AE65" s="26"/>
      <c r="AM65" s="40">
        <f t="shared" si="17"/>
        <v>0.91040862631229724</v>
      </c>
      <c r="AN65" s="64">
        <f t="shared" si="18"/>
        <v>-0.51949999999999996</v>
      </c>
    </row>
    <row r="66" spans="1:40">
      <c r="A66" s="7">
        <f>Original_Data!B66</f>
        <v>2007.2305571526367</v>
      </c>
      <c r="B66" s="1">
        <f>Original_Data!C66</f>
        <v>18</v>
      </c>
      <c r="G66" s="26">
        <f t="shared" si="2"/>
        <v>2007.3770151041863</v>
      </c>
      <c r="H66" s="26">
        <f t="shared" si="3"/>
        <v>2007.3901120656367</v>
      </c>
      <c r="I66" s="46">
        <f t="shared" si="37"/>
        <v>15</v>
      </c>
      <c r="J66" s="46">
        <f t="shared" si="27"/>
        <v>17.666666666666668</v>
      </c>
      <c r="K66" s="46">
        <f t="shared" si="30"/>
        <v>20.444444444444443</v>
      </c>
      <c r="L66" s="26">
        <f t="shared" si="31"/>
        <v>-2.777777777777775</v>
      </c>
      <c r="M66" s="62">
        <f t="shared" si="38"/>
        <v>-5.4444444444444429</v>
      </c>
      <c r="N66" s="27"/>
      <c r="Q66" s="13">
        <f t="shared" si="22"/>
        <v>6</v>
      </c>
      <c r="R66" s="40" t="str">
        <f t="shared" si="39"/>
        <v xml:space="preserve"> </v>
      </c>
      <c r="S66" s="40">
        <f t="shared" si="40"/>
        <v>9.1111111111111107</v>
      </c>
      <c r="T66" s="52"/>
      <c r="U66" s="40">
        <f t="shared" si="19"/>
        <v>-0.12116251178159934</v>
      </c>
      <c r="V66" s="64">
        <f t="shared" si="20"/>
        <v>3.73E-2</v>
      </c>
    </row>
    <row r="67" spans="1:40">
      <c r="A67" s="7">
        <f>Original_Data!B67</f>
        <v>2007.2497221081467</v>
      </c>
      <c r="B67" s="1">
        <f>Original_Data!C67</f>
        <v>14</v>
      </c>
      <c r="G67" s="26">
        <f t="shared" si="2"/>
        <v>2007.4032090270869</v>
      </c>
      <c r="H67" s="26">
        <f t="shared" si="3"/>
        <v>2007.4163059885373</v>
      </c>
      <c r="I67" s="46">
        <f t="shared" si="37"/>
        <v>14</v>
      </c>
      <c r="J67" s="46">
        <f t="shared" si="27"/>
        <v>14.333333333333334</v>
      </c>
      <c r="K67" s="46">
        <f t="shared" si="30"/>
        <v>19.777777777777779</v>
      </c>
      <c r="L67" s="26">
        <f t="shared" si="31"/>
        <v>-5.4444444444444446</v>
      </c>
      <c r="M67" s="62">
        <f t="shared" si="38"/>
        <v>-5.7777777777777786</v>
      </c>
      <c r="N67" s="27"/>
      <c r="Q67" s="13">
        <f t="shared" si="22"/>
        <v>7</v>
      </c>
      <c r="R67" s="40" t="str">
        <f t="shared" si="39"/>
        <v xml:space="preserve"> </v>
      </c>
      <c r="S67" s="40">
        <f t="shared" si="40"/>
        <v>9.1111111111111107</v>
      </c>
      <c r="T67" s="52"/>
      <c r="U67" s="40">
        <f t="shared" si="19"/>
        <v>-0.73086785923537367</v>
      </c>
      <c r="V67" s="64">
        <f t="shared" si="20"/>
        <v>3.73E-2</v>
      </c>
    </row>
    <row r="68" spans="1:40">
      <c r="A68" s="7">
        <f>Original_Data!B68</f>
        <v>2007.2688870636566</v>
      </c>
      <c r="B68" s="1">
        <f>Original_Data!C68</f>
        <v>20</v>
      </c>
      <c r="G68" s="26">
        <f t="shared" ref="G68:G131" si="47">G67+0.0261939229006765</f>
        <v>2007.4294029499874</v>
      </c>
      <c r="H68" s="26">
        <f t="shared" ref="H68:H131" si="48">H67+0.0261939229006765</f>
        <v>2007.4424999114378</v>
      </c>
      <c r="I68" s="46">
        <f t="shared" si="37"/>
        <v>14</v>
      </c>
      <c r="J68" s="46">
        <f t="shared" si="27"/>
        <v>15.333333333333334</v>
      </c>
      <c r="K68" s="46">
        <f t="shared" si="30"/>
        <v>18.777777777777779</v>
      </c>
      <c r="L68" s="26">
        <f t="shared" si="31"/>
        <v>-3.4444444444444446</v>
      </c>
      <c r="M68" s="62">
        <f t="shared" si="38"/>
        <v>-4.7777777777777786</v>
      </c>
      <c r="N68" s="27"/>
      <c r="Q68" s="13">
        <f t="shared" si="22"/>
        <v>8</v>
      </c>
      <c r="R68" s="40" t="str">
        <f t="shared" si="39"/>
        <v xml:space="preserve"> </v>
      </c>
      <c r="S68" s="40">
        <f t="shared" si="40"/>
        <v>5.7777777777777786</v>
      </c>
      <c r="T68" s="52"/>
      <c r="U68" s="40">
        <f t="shared" si="19"/>
        <v>-0.99859201266396647</v>
      </c>
      <c r="V68" s="64">
        <f t="shared" si="20"/>
        <v>3.73E-2</v>
      </c>
    </row>
    <row r="69" spans="1:40">
      <c r="A69" s="7">
        <f>Original_Data!B69</f>
        <v>2007.2880520191666</v>
      </c>
      <c r="B69" s="1">
        <f>Original_Data!C69</f>
        <v>22</v>
      </c>
      <c r="G69" s="26">
        <f t="shared" si="47"/>
        <v>2007.455596872888</v>
      </c>
      <c r="H69" s="26">
        <f t="shared" si="48"/>
        <v>2007.4686938343384</v>
      </c>
      <c r="I69" s="46">
        <f t="shared" si="37"/>
        <v>18</v>
      </c>
      <c r="J69" s="46">
        <f t="shared" si="27"/>
        <v>18</v>
      </c>
      <c r="K69" s="46">
        <f t="shared" si="30"/>
        <v>17.333333333333332</v>
      </c>
      <c r="L69" s="26">
        <f t="shared" si="31"/>
        <v>0.66666666666666785</v>
      </c>
      <c r="M69" s="62">
        <f t="shared" si="38"/>
        <v>0.66666666666666785</v>
      </c>
      <c r="N69" s="27"/>
      <c r="Q69" s="13">
        <f t="shared" si="22"/>
        <v>9</v>
      </c>
      <c r="R69" s="40" t="str">
        <f t="shared" si="39"/>
        <v xml:space="preserve"> </v>
      </c>
      <c r="S69" s="40">
        <f t="shared" si="40"/>
        <v>5.7777777777777786</v>
      </c>
      <c r="T69" s="52"/>
      <c r="U69" s="40">
        <f t="shared" si="19"/>
        <v>-0.79906386525656714</v>
      </c>
      <c r="V69" s="64">
        <f t="shared" si="20"/>
        <v>3.73E-2</v>
      </c>
    </row>
    <row r="70" spans="1:40">
      <c r="A70" s="7">
        <f>Original_Data!B70</f>
        <v>2007.3072169746765</v>
      </c>
      <c r="B70" s="1">
        <f>Original_Data!C70</f>
        <v>26</v>
      </c>
      <c r="G70" s="26">
        <f t="shared" si="47"/>
        <v>2007.4817907957886</v>
      </c>
      <c r="H70" s="26">
        <f t="shared" si="48"/>
        <v>2007.494887757239</v>
      </c>
      <c r="I70" s="46">
        <f t="shared" si="37"/>
        <v>22</v>
      </c>
      <c r="J70" s="46">
        <f t="shared" si="27"/>
        <v>18.666666666666668</v>
      </c>
      <c r="K70" s="46">
        <f t="shared" si="30"/>
        <v>16.222222222222221</v>
      </c>
      <c r="L70" s="26">
        <f t="shared" si="31"/>
        <v>2.4444444444444464</v>
      </c>
      <c r="M70" s="62">
        <f t="shared" si="38"/>
        <v>5.7777777777777786</v>
      </c>
      <c r="N70" s="27"/>
      <c r="Q70" s="13">
        <f t="shared" si="22"/>
        <v>1</v>
      </c>
      <c r="R70" s="40">
        <f t="shared" si="39"/>
        <v>5.7777777777777786</v>
      </c>
      <c r="S70" s="40">
        <f t="shared" si="40"/>
        <v>5.7777777777777786</v>
      </c>
      <c r="T70" s="52"/>
      <c r="U70" s="40">
        <f t="shared" si="19"/>
        <v>-0.22564485469275275</v>
      </c>
      <c r="V70" s="64">
        <f t="shared" si="20"/>
        <v>3.73E-2</v>
      </c>
    </row>
    <row r="71" spans="1:40">
      <c r="A71" s="7">
        <f>Original_Data!B71</f>
        <v>2007.3263819301865</v>
      </c>
      <c r="B71" s="1">
        <f>Original_Data!C71</f>
        <v>28</v>
      </c>
      <c r="G71" s="26">
        <f t="shared" si="47"/>
        <v>2007.5079847186892</v>
      </c>
      <c r="H71" s="26">
        <f t="shared" si="48"/>
        <v>2007.5210816801396</v>
      </c>
      <c r="I71" s="46">
        <f t="shared" si="37"/>
        <v>16</v>
      </c>
      <c r="J71" s="46">
        <f t="shared" si="27"/>
        <v>18.333333333333332</v>
      </c>
      <c r="K71" s="46">
        <f t="shared" si="30"/>
        <v>15.777777777777779</v>
      </c>
      <c r="L71" s="26">
        <f t="shared" si="31"/>
        <v>2.5555555555555536</v>
      </c>
      <c r="M71" s="62">
        <f t="shared" si="38"/>
        <v>0.22222222222222143</v>
      </c>
      <c r="N71" s="27"/>
      <c r="Q71" s="13">
        <f t="shared" si="22"/>
        <v>2</v>
      </c>
      <c r="R71" s="40" t="str">
        <f t="shared" si="39"/>
        <v xml:space="preserve"> </v>
      </c>
      <c r="S71" s="40">
        <f t="shared" si="40"/>
        <v>5.7777777777777786</v>
      </c>
      <c r="T71" s="52"/>
      <c r="U71" s="40">
        <f t="shared" si="19"/>
        <v>0.45335589114423447</v>
      </c>
      <c r="V71" s="64">
        <f t="shared" si="20"/>
        <v>3.73E-2</v>
      </c>
    </row>
    <row r="72" spans="1:40">
      <c r="A72" s="7">
        <f>Original_Data!B72</f>
        <v>2007.3455468856964</v>
      </c>
      <c r="B72" s="1">
        <f>Original_Data!C72</f>
        <v>30</v>
      </c>
      <c r="G72" s="26">
        <f t="shared" si="47"/>
        <v>2007.5341786415897</v>
      </c>
      <c r="H72" s="26">
        <f t="shared" si="48"/>
        <v>2007.5472756030401</v>
      </c>
      <c r="I72" s="46">
        <f t="shared" si="37"/>
        <v>17</v>
      </c>
      <c r="J72" s="46">
        <f t="shared" si="27"/>
        <v>16.333333333333332</v>
      </c>
      <c r="K72" s="46">
        <f t="shared" si="30"/>
        <v>14.888888888888889</v>
      </c>
      <c r="L72" s="26">
        <f t="shared" si="31"/>
        <v>1.4444444444444429</v>
      </c>
      <c r="M72" s="62">
        <f t="shared" si="38"/>
        <v>2.1111111111111107</v>
      </c>
      <c r="N72" s="27"/>
      <c r="Q72" s="13">
        <f t="shared" si="22"/>
        <v>3</v>
      </c>
      <c r="R72" s="40" t="str">
        <f t="shared" si="39"/>
        <v xml:space="preserve"> </v>
      </c>
      <c r="S72" s="40">
        <f t="shared" si="40"/>
        <v>5.7777777777777786</v>
      </c>
      <c r="T72" s="52"/>
      <c r="U72" s="40">
        <f t="shared" si="19"/>
        <v>0.92022637702692145</v>
      </c>
      <c r="V72" s="64">
        <f t="shared" si="20"/>
        <v>3.73E-2</v>
      </c>
    </row>
    <row r="73" spans="1:40">
      <c r="A73" s="7">
        <f>Original_Data!B73</f>
        <v>2007.3647118412064</v>
      </c>
      <c r="B73" s="1">
        <f>Original_Data!C73</f>
        <v>24</v>
      </c>
      <c r="G73" s="26">
        <f t="shared" si="47"/>
        <v>2007.5603725644903</v>
      </c>
      <c r="H73" s="26">
        <f t="shared" si="48"/>
        <v>2007.5734695259407</v>
      </c>
      <c r="I73" s="46">
        <f t="shared" si="37"/>
        <v>16</v>
      </c>
      <c r="J73" s="46">
        <f t="shared" si="27"/>
        <v>15.666666666666666</v>
      </c>
      <c r="K73" s="46">
        <f t="shared" si="30"/>
        <v>14.555555555555555</v>
      </c>
      <c r="L73" s="26">
        <f t="shared" si="31"/>
        <v>1.1111111111111107</v>
      </c>
      <c r="M73" s="62">
        <f t="shared" si="38"/>
        <v>1.4444444444444446</v>
      </c>
      <c r="N73" s="27"/>
      <c r="Q73" s="13">
        <f t="shared" si="22"/>
        <v>4</v>
      </c>
      <c r="R73" s="40" t="str">
        <f t="shared" si="39"/>
        <v xml:space="preserve"> </v>
      </c>
      <c r="S73" s="40">
        <f t="shared" si="40"/>
        <v>5.7777777777777786</v>
      </c>
      <c r="T73" s="52"/>
      <c r="U73" s="40">
        <f t="shared" si="19"/>
        <v>0.95651271392494297</v>
      </c>
      <c r="V73" s="64">
        <f t="shared" si="20"/>
        <v>3.73E-2</v>
      </c>
    </row>
    <row r="74" spans="1:40">
      <c r="A74" s="7">
        <f>Original_Data!B74</f>
        <v>2007.3838767967163</v>
      </c>
      <c r="B74" s="1">
        <f>Original_Data!C74</f>
        <v>16</v>
      </c>
      <c r="G74" s="26">
        <f t="shared" si="47"/>
        <v>2007.5865664873909</v>
      </c>
      <c r="H74" s="26">
        <f t="shared" si="48"/>
        <v>2007.5996634488413</v>
      </c>
      <c r="I74" s="46">
        <f t="shared" si="37"/>
        <v>14</v>
      </c>
      <c r="J74" s="46">
        <f t="shared" si="27"/>
        <v>13.666666666666666</v>
      </c>
      <c r="K74" s="46">
        <f t="shared" si="30"/>
        <v>14.333333333333334</v>
      </c>
      <c r="L74" s="26">
        <f t="shared" si="31"/>
        <v>-0.66666666666666785</v>
      </c>
      <c r="M74" s="62">
        <f t="shared" si="38"/>
        <v>-0.33333333333333393</v>
      </c>
      <c r="N74" s="27"/>
      <c r="Q74" s="13">
        <f t="shared" si="22"/>
        <v>5</v>
      </c>
      <c r="R74" s="40" t="str">
        <f t="shared" si="39"/>
        <v xml:space="preserve"> </v>
      </c>
      <c r="S74" s="40">
        <f t="shared" si="40"/>
        <v>2.1111111111111107</v>
      </c>
      <c r="T74" s="52"/>
      <c r="U74" s="40">
        <f t="shared" si="19"/>
        <v>0.54523612152612788</v>
      </c>
      <c r="V74" s="64">
        <f t="shared" si="20"/>
        <v>3.73E-2</v>
      </c>
    </row>
    <row r="75" spans="1:40">
      <c r="A75" s="7">
        <f>Original_Data!B75</f>
        <v>2007.4030417522263</v>
      </c>
      <c r="B75" s="1">
        <f>Original_Data!C75</f>
        <v>14</v>
      </c>
      <c r="G75" s="26">
        <f t="shared" si="47"/>
        <v>2007.6127604102915</v>
      </c>
      <c r="H75" s="26">
        <f t="shared" si="48"/>
        <v>2007.6258573717419</v>
      </c>
      <c r="I75" s="46">
        <f t="shared" si="37"/>
        <v>11</v>
      </c>
      <c r="J75" s="46">
        <f t="shared" si="27"/>
        <v>10.333333333333334</v>
      </c>
      <c r="K75" s="46">
        <f t="shared" si="30"/>
        <v>14.111111111111111</v>
      </c>
      <c r="L75" s="26">
        <f t="shared" si="31"/>
        <v>-3.7777777777777768</v>
      </c>
      <c r="M75" s="62">
        <f t="shared" si="38"/>
        <v>-3.1111111111111107</v>
      </c>
      <c r="N75" s="27"/>
      <c r="Q75" s="13">
        <f t="shared" si="22"/>
        <v>6</v>
      </c>
      <c r="R75" s="40" t="str">
        <f t="shared" si="39"/>
        <v xml:space="preserve"> </v>
      </c>
      <c r="S75" s="40">
        <f t="shared" si="40"/>
        <v>2.1111111111111107</v>
      </c>
      <c r="T75" s="52"/>
      <c r="U75" s="40">
        <f t="shared" si="19"/>
        <v>-0.12116251175737178</v>
      </c>
      <c r="V75" s="64">
        <f t="shared" si="20"/>
        <v>3.73E-2</v>
      </c>
    </row>
    <row r="76" spans="1:40">
      <c r="A76" s="7">
        <f>Original_Data!B76</f>
        <v>2007.4222067077362</v>
      </c>
      <c r="B76" s="1">
        <f>Original_Data!C76</f>
        <v>14</v>
      </c>
      <c r="G76" s="26">
        <f t="shared" si="47"/>
        <v>2007.638954333192</v>
      </c>
      <c r="H76" s="26">
        <f t="shared" si="48"/>
        <v>2007.6520512946424</v>
      </c>
      <c r="I76" s="46">
        <f t="shared" si="37"/>
        <v>6</v>
      </c>
      <c r="J76" s="46">
        <f t="shared" si="27"/>
        <v>9.3333333333333339</v>
      </c>
      <c r="K76" s="46">
        <f t="shared" si="30"/>
        <v>14.444444444444445</v>
      </c>
      <c r="L76" s="26">
        <f t="shared" si="31"/>
        <v>-5.1111111111111107</v>
      </c>
      <c r="M76" s="62">
        <f t="shared" si="38"/>
        <v>-8.4444444444444446</v>
      </c>
      <c r="N76" s="27"/>
      <c r="Q76" s="13">
        <f t="shared" si="22"/>
        <v>7</v>
      </c>
      <c r="R76" s="40" t="str">
        <f t="shared" si="39"/>
        <v xml:space="preserve"> </v>
      </c>
      <c r="S76" s="40">
        <f t="shared" si="40"/>
        <v>5.8888888888888893</v>
      </c>
      <c r="T76" s="52"/>
      <c r="U76" s="40">
        <f t="shared" si="19"/>
        <v>-0.73086785921869579</v>
      </c>
      <c r="V76" s="64">
        <f t="shared" si="20"/>
        <v>3.73E-2</v>
      </c>
    </row>
    <row r="77" spans="1:40">
      <c r="A77" s="7">
        <f>Original_Data!B77</f>
        <v>2007.4413716632462</v>
      </c>
      <c r="B77" s="1">
        <f>Original_Data!C77</f>
        <v>14</v>
      </c>
      <c r="G77" s="26">
        <f t="shared" si="47"/>
        <v>2007.6651482560926</v>
      </c>
      <c r="H77" s="26">
        <f t="shared" si="48"/>
        <v>2007.678245217543</v>
      </c>
      <c r="I77" s="46">
        <f t="shared" si="37"/>
        <v>11</v>
      </c>
      <c r="J77" s="46">
        <f t="shared" si="27"/>
        <v>11</v>
      </c>
      <c r="K77" s="46">
        <f t="shared" si="30"/>
        <v>14.333333333333334</v>
      </c>
      <c r="L77" s="26">
        <f t="shared" si="31"/>
        <v>-3.3333333333333339</v>
      </c>
      <c r="M77" s="62">
        <f t="shared" si="38"/>
        <v>-3.3333333333333339</v>
      </c>
      <c r="N77" s="27"/>
      <c r="Q77" s="13">
        <f t="shared" si="22"/>
        <v>8</v>
      </c>
      <c r="R77" s="40" t="str">
        <f t="shared" si="39"/>
        <v xml:space="preserve"> </v>
      </c>
      <c r="S77" s="40">
        <f t="shared" si="40"/>
        <v>5.8888888888888893</v>
      </c>
      <c r="T77" s="52"/>
      <c r="U77" s="40">
        <f t="shared" ref="U77:U140" si="49" xml:space="preserve"> SIN((2*PI()*(H77-2000+V77)/0.235745306106089) + 0.083216746)</f>
        <v>-0.99859201266267017</v>
      </c>
      <c r="V77" s="64">
        <f t="shared" ref="V77:V140" si="50">V76</f>
        <v>3.73E-2</v>
      </c>
    </row>
    <row r="78" spans="1:40">
      <c r="A78" s="7">
        <f>Original_Data!B78</f>
        <v>2007.4605366187561</v>
      </c>
      <c r="B78" s="1">
        <f>Original_Data!C78</f>
        <v>20</v>
      </c>
      <c r="G78" s="26">
        <f t="shared" si="47"/>
        <v>2007.6913421789932</v>
      </c>
      <c r="H78" s="26">
        <f t="shared" si="48"/>
        <v>2007.7044391404436</v>
      </c>
      <c r="I78" s="46">
        <f t="shared" si="37"/>
        <v>16</v>
      </c>
      <c r="J78" s="46">
        <f t="shared" si="27"/>
        <v>15.666666666666666</v>
      </c>
      <c r="K78" s="46">
        <f t="shared" si="30"/>
        <v>13.888888888888889</v>
      </c>
      <c r="L78" s="26">
        <f t="shared" si="31"/>
        <v>1.7777777777777768</v>
      </c>
      <c r="M78" s="62">
        <f t="shared" si="38"/>
        <v>2.1111111111111107</v>
      </c>
      <c r="N78" s="27"/>
      <c r="Q78" s="13">
        <f t="shared" si="22"/>
        <v>9</v>
      </c>
      <c r="R78" s="40" t="str">
        <f t="shared" si="39"/>
        <v xml:space="preserve"> </v>
      </c>
      <c r="S78" s="40">
        <f t="shared" si="40"/>
        <v>5.8888888888888893</v>
      </c>
      <c r="T78" s="52"/>
      <c r="U78" s="40">
        <f t="shared" si="49"/>
        <v>-0.79906386527125906</v>
      </c>
      <c r="V78" s="64">
        <f t="shared" si="50"/>
        <v>3.73E-2</v>
      </c>
    </row>
    <row r="79" spans="1:40">
      <c r="A79" s="7">
        <f>Original_Data!B79</f>
        <v>2007.4797015742661</v>
      </c>
      <c r="B79" s="1">
        <f>Original_Data!C79</f>
        <v>16</v>
      </c>
      <c r="G79" s="26">
        <f t="shared" si="47"/>
        <v>2007.7175361018938</v>
      </c>
      <c r="H79" s="26">
        <f t="shared" si="48"/>
        <v>2007.7306330633442</v>
      </c>
      <c r="I79" s="46">
        <f t="shared" si="37"/>
        <v>20</v>
      </c>
      <c r="J79" s="46">
        <f t="shared" si="27"/>
        <v>18.333333333333332</v>
      </c>
      <c r="K79" s="46">
        <f t="shared" si="30"/>
        <v>14.111111111111111</v>
      </c>
      <c r="L79" s="26">
        <f t="shared" si="31"/>
        <v>4.2222222222222214</v>
      </c>
      <c r="M79" s="62">
        <f t="shared" si="38"/>
        <v>5.8888888888888893</v>
      </c>
      <c r="N79" s="27"/>
      <c r="Q79" s="13">
        <f t="shared" si="22"/>
        <v>1</v>
      </c>
      <c r="R79" s="40">
        <f t="shared" si="39"/>
        <v>5.8888888888888893</v>
      </c>
      <c r="S79" s="40">
        <f t="shared" si="40"/>
        <v>5.8888888888888893</v>
      </c>
      <c r="T79" s="52"/>
      <c r="U79" s="40">
        <f t="shared" si="49"/>
        <v>-0.22564485471655835</v>
      </c>
      <c r="V79" s="64">
        <f t="shared" si="50"/>
        <v>3.73E-2</v>
      </c>
    </row>
    <row r="80" spans="1:40">
      <c r="A80" s="7">
        <f>Original_Data!B80</f>
        <v>2007.498866529776</v>
      </c>
      <c r="B80" s="1">
        <f>Original_Data!C80</f>
        <v>22</v>
      </c>
      <c r="G80" s="26">
        <f t="shared" si="47"/>
        <v>2007.7437300247943</v>
      </c>
      <c r="H80" s="26">
        <f t="shared" si="48"/>
        <v>2007.7568269862447</v>
      </c>
      <c r="I80" s="46">
        <f t="shared" si="37"/>
        <v>19</v>
      </c>
      <c r="J80" s="46">
        <f t="shared" si="27"/>
        <v>18.333333333333332</v>
      </c>
      <c r="K80" s="46">
        <f t="shared" si="30"/>
        <v>14.444444444444445</v>
      </c>
      <c r="L80" s="26">
        <f t="shared" si="31"/>
        <v>3.8888888888888875</v>
      </c>
      <c r="M80" s="62">
        <f t="shared" si="38"/>
        <v>4.5555555555555554</v>
      </c>
      <c r="N80" s="27"/>
      <c r="Q80" s="13">
        <f t="shared" si="22"/>
        <v>2</v>
      </c>
      <c r="R80" s="40" t="str">
        <f t="shared" si="39"/>
        <v xml:space="preserve"> </v>
      </c>
      <c r="S80" s="40">
        <f t="shared" si="40"/>
        <v>5.8888888888888893</v>
      </c>
      <c r="T80" s="52"/>
      <c r="U80" s="40">
        <f t="shared" si="49"/>
        <v>0.45335589112245411</v>
      </c>
      <c r="V80" s="64">
        <f t="shared" si="50"/>
        <v>3.73E-2</v>
      </c>
    </row>
    <row r="81" spans="1:22">
      <c r="A81" s="7">
        <f>Original_Data!B81</f>
        <v>2007.518031485286</v>
      </c>
      <c r="B81" s="1">
        <f>Original_Data!C81</f>
        <v>16</v>
      </c>
      <c r="G81" s="26">
        <f t="shared" si="47"/>
        <v>2007.7699239476949</v>
      </c>
      <c r="H81" s="26">
        <f t="shared" si="48"/>
        <v>2007.7830209091453</v>
      </c>
      <c r="I81" s="46">
        <f t="shared" si="37"/>
        <v>16</v>
      </c>
      <c r="J81" s="46">
        <f t="shared" si="27"/>
        <v>15.666666666666666</v>
      </c>
      <c r="K81" s="46">
        <f t="shared" si="30"/>
        <v>15.111111111111111</v>
      </c>
      <c r="L81" s="26">
        <f t="shared" si="31"/>
        <v>0.55555555555555536</v>
      </c>
      <c r="M81" s="62">
        <f t="shared" si="38"/>
        <v>0.88888888888888928</v>
      </c>
      <c r="N81" s="27"/>
      <c r="Q81" s="13">
        <f t="shared" ref="Q81:Q144" si="51">IF(Q80=9, 1, Q80+1)</f>
        <v>3</v>
      </c>
      <c r="R81" s="40" t="str">
        <f t="shared" si="39"/>
        <v xml:space="preserve"> </v>
      </c>
      <c r="S81" s="40">
        <f t="shared" si="40"/>
        <v>5.8888888888888893</v>
      </c>
      <c r="T81" s="52"/>
      <c r="U81" s="40">
        <f t="shared" si="49"/>
        <v>0.92022637701735754</v>
      </c>
      <c r="V81" s="64">
        <f t="shared" si="50"/>
        <v>3.73E-2</v>
      </c>
    </row>
    <row r="82" spans="1:22">
      <c r="A82" s="7">
        <f>Original_Data!B82</f>
        <v>2007.5371964407959</v>
      </c>
      <c r="B82" s="1">
        <f>Original_Data!C82</f>
        <v>18</v>
      </c>
      <c r="G82" s="26">
        <f t="shared" si="47"/>
        <v>2007.7961178705955</v>
      </c>
      <c r="H82" s="26">
        <f t="shared" si="48"/>
        <v>2007.8092148320459</v>
      </c>
      <c r="I82" s="46">
        <f t="shared" si="37"/>
        <v>12</v>
      </c>
      <c r="J82" s="46">
        <f t="shared" si="27"/>
        <v>14.666666666666666</v>
      </c>
      <c r="K82" s="46">
        <f t="shared" si="30"/>
        <v>14.888888888888889</v>
      </c>
      <c r="L82" s="26">
        <f t="shared" si="31"/>
        <v>-0.22222222222222321</v>
      </c>
      <c r="M82" s="62">
        <f t="shared" si="38"/>
        <v>-2.8888888888888893</v>
      </c>
      <c r="N82" s="27"/>
      <c r="Q82" s="13">
        <f t="shared" si="51"/>
        <v>4</v>
      </c>
      <c r="R82" s="40" t="str">
        <f t="shared" si="39"/>
        <v xml:space="preserve"> </v>
      </c>
      <c r="S82" s="40">
        <f t="shared" si="40"/>
        <v>5.8888888888888893</v>
      </c>
      <c r="T82" s="52"/>
      <c r="U82" s="40">
        <f t="shared" si="49"/>
        <v>0.95651271393207071</v>
      </c>
      <c r="V82" s="64">
        <f t="shared" si="50"/>
        <v>3.73E-2</v>
      </c>
    </row>
    <row r="83" spans="1:22">
      <c r="A83" s="7">
        <f>Original_Data!B83</f>
        <v>2007.5563613963059</v>
      </c>
      <c r="B83" s="1">
        <f>Original_Data!C83</f>
        <v>16</v>
      </c>
      <c r="G83" s="26">
        <f t="shared" si="47"/>
        <v>2007.8223117934961</v>
      </c>
      <c r="H83" s="26">
        <f t="shared" si="48"/>
        <v>2007.8354087549465</v>
      </c>
      <c r="I83" s="46">
        <f t="shared" si="37"/>
        <v>16</v>
      </c>
      <c r="J83" s="46">
        <f t="shared" ref="J83:J146" si="52">AVERAGE(I82:I84)</f>
        <v>14</v>
      </c>
      <c r="K83" s="46">
        <f t="shared" si="30"/>
        <v>14</v>
      </c>
      <c r="L83" s="26">
        <f t="shared" si="31"/>
        <v>0</v>
      </c>
      <c r="M83" s="62">
        <f t="shared" si="38"/>
        <v>2</v>
      </c>
      <c r="N83" s="27"/>
      <c r="Q83" s="13">
        <f t="shared" si="51"/>
        <v>5</v>
      </c>
      <c r="R83" s="40" t="str">
        <f t="shared" si="39"/>
        <v xml:space="preserve"> </v>
      </c>
      <c r="S83" s="40">
        <f t="shared" si="40"/>
        <v>4.5555555555555554</v>
      </c>
      <c r="T83" s="52"/>
      <c r="U83" s="40">
        <f t="shared" si="49"/>
        <v>0.54523612154661194</v>
      </c>
      <c r="V83" s="64">
        <f t="shared" si="50"/>
        <v>3.73E-2</v>
      </c>
    </row>
    <row r="84" spans="1:22">
      <c r="A84" s="7">
        <f>Original_Data!B84</f>
        <v>2007.5755263518158</v>
      </c>
      <c r="B84" s="1">
        <f>Original_Data!C84</f>
        <v>16</v>
      </c>
      <c r="G84" s="26">
        <f t="shared" si="47"/>
        <v>2007.8485057163966</v>
      </c>
      <c r="H84" s="26">
        <f t="shared" si="48"/>
        <v>2007.861602677847</v>
      </c>
      <c r="I84" s="46">
        <f t="shared" si="37"/>
        <v>14</v>
      </c>
      <c r="J84" s="46">
        <f t="shared" si="52"/>
        <v>14</v>
      </c>
      <c r="K84" s="46">
        <f t="shared" si="30"/>
        <v>13.444444444444445</v>
      </c>
      <c r="L84" s="26">
        <f t="shared" si="31"/>
        <v>0.55555555555555536</v>
      </c>
      <c r="M84" s="62">
        <f t="shared" si="38"/>
        <v>0.55555555555555536</v>
      </c>
      <c r="N84" s="27"/>
      <c r="Q84" s="13">
        <f t="shared" si="51"/>
        <v>6</v>
      </c>
      <c r="R84" s="40" t="str">
        <f t="shared" si="39"/>
        <v xml:space="preserve"> </v>
      </c>
      <c r="S84" s="40">
        <f t="shared" si="40"/>
        <v>2</v>
      </c>
      <c r="T84" s="52"/>
      <c r="U84" s="40">
        <f t="shared" si="49"/>
        <v>-0.12116251173311599</v>
      </c>
      <c r="V84" s="64">
        <f t="shared" si="50"/>
        <v>3.73E-2</v>
      </c>
    </row>
    <row r="85" spans="1:22">
      <c r="A85" s="7">
        <f>Original_Data!B85</f>
        <v>2007.5946913073258</v>
      </c>
      <c r="B85" s="1">
        <f>Original_Data!C85</f>
        <v>14</v>
      </c>
      <c r="G85" s="26">
        <f t="shared" si="47"/>
        <v>2007.8746996392972</v>
      </c>
      <c r="H85" s="26">
        <f t="shared" si="48"/>
        <v>2007.8877966007476</v>
      </c>
      <c r="I85" s="46">
        <f t="shared" si="37"/>
        <v>12</v>
      </c>
      <c r="J85" s="46">
        <f t="shared" si="52"/>
        <v>11.666666666666666</v>
      </c>
      <c r="K85" s="46">
        <f t="shared" si="30"/>
        <v>12.888888888888889</v>
      </c>
      <c r="L85" s="26">
        <f t="shared" si="31"/>
        <v>-1.2222222222222232</v>
      </c>
      <c r="M85" s="62">
        <f t="shared" si="38"/>
        <v>-0.88888888888888928</v>
      </c>
      <c r="N85" s="27"/>
      <c r="Q85" s="13">
        <f t="shared" si="51"/>
        <v>7</v>
      </c>
      <c r="R85" s="40" t="str">
        <f t="shared" si="39"/>
        <v xml:space="preserve"> </v>
      </c>
      <c r="S85" s="40">
        <f t="shared" si="40"/>
        <v>3</v>
      </c>
      <c r="T85" s="52"/>
      <c r="U85" s="40">
        <f t="shared" si="49"/>
        <v>-0.73086785920201791</v>
      </c>
      <c r="V85" s="64">
        <f t="shared" si="50"/>
        <v>3.73E-2</v>
      </c>
    </row>
    <row r="86" spans="1:22">
      <c r="A86" s="7">
        <f>Original_Data!B86</f>
        <v>2007.6138562628357</v>
      </c>
      <c r="B86" s="1">
        <f>Original_Data!C86</f>
        <v>16</v>
      </c>
      <c r="G86" s="26">
        <f t="shared" si="47"/>
        <v>2007.9008935621978</v>
      </c>
      <c r="H86" s="26">
        <f t="shared" si="48"/>
        <v>2007.9139905236482</v>
      </c>
      <c r="I86" s="46">
        <f t="shared" si="37"/>
        <v>9</v>
      </c>
      <c r="J86" s="46">
        <f t="shared" si="52"/>
        <v>9.6666666666666661</v>
      </c>
      <c r="K86" s="46">
        <f t="shared" si="30"/>
        <v>12.888888888888889</v>
      </c>
      <c r="L86" s="26">
        <f t="shared" si="31"/>
        <v>-3.2222222222222232</v>
      </c>
      <c r="M86" s="62">
        <f t="shared" si="38"/>
        <v>-3.8888888888888893</v>
      </c>
      <c r="N86" s="27"/>
      <c r="Q86" s="13">
        <f t="shared" si="51"/>
        <v>8</v>
      </c>
      <c r="R86" s="40" t="str">
        <f t="shared" si="39"/>
        <v xml:space="preserve"> </v>
      </c>
      <c r="S86" s="40">
        <f t="shared" si="40"/>
        <v>3.1111111111111107</v>
      </c>
      <c r="T86" s="52"/>
      <c r="U86" s="40">
        <f t="shared" si="49"/>
        <v>-0.99859201266137387</v>
      </c>
      <c r="V86" s="64">
        <f t="shared" si="50"/>
        <v>3.73E-2</v>
      </c>
    </row>
    <row r="87" spans="1:22">
      <c r="A87" s="7">
        <f>Original_Data!B87</f>
        <v>2007.6330212183457</v>
      </c>
      <c r="B87" s="1">
        <f>Original_Data!C87</f>
        <v>6</v>
      </c>
      <c r="G87" s="26">
        <f t="shared" si="47"/>
        <v>2007.9270874850984</v>
      </c>
      <c r="H87" s="26">
        <f t="shared" si="48"/>
        <v>2007.9401844465488</v>
      </c>
      <c r="I87" s="46">
        <f t="shared" si="37"/>
        <v>8</v>
      </c>
      <c r="J87" s="46">
        <f t="shared" si="52"/>
        <v>10.666666666666666</v>
      </c>
      <c r="K87" s="46">
        <f t="shared" ref="K87:K150" si="53">AVERAGE(I83:I91)</f>
        <v>12.888888888888889</v>
      </c>
      <c r="L87" s="26">
        <f t="shared" ref="L87:L150" si="54">J87-K87</f>
        <v>-2.2222222222222232</v>
      </c>
      <c r="M87" s="62">
        <f t="shared" si="38"/>
        <v>-4.8888888888888893</v>
      </c>
      <c r="N87" s="27"/>
      <c r="Q87" s="13">
        <f t="shared" si="51"/>
        <v>9</v>
      </c>
      <c r="R87" s="40" t="str">
        <f t="shared" si="39"/>
        <v xml:space="preserve"> </v>
      </c>
      <c r="S87" s="40">
        <f t="shared" si="40"/>
        <v>6.4444444444444446</v>
      </c>
      <c r="T87" s="52"/>
      <c r="U87" s="40">
        <f t="shared" si="49"/>
        <v>-0.79906386528595097</v>
      </c>
      <c r="V87" s="64">
        <f t="shared" si="50"/>
        <v>3.73E-2</v>
      </c>
    </row>
    <row r="88" spans="1:22">
      <c r="A88" s="7">
        <f>Original_Data!B88</f>
        <v>2007.6521861738556</v>
      </c>
      <c r="B88" s="1">
        <f>Original_Data!C88</f>
        <v>6</v>
      </c>
      <c r="G88" s="26">
        <f t="shared" si="47"/>
        <v>2007.9532814079989</v>
      </c>
      <c r="H88" s="26">
        <f t="shared" si="48"/>
        <v>2007.9663783694493</v>
      </c>
      <c r="I88" s="46">
        <f t="shared" si="37"/>
        <v>15</v>
      </c>
      <c r="J88" s="46">
        <f t="shared" si="52"/>
        <v>12.333333333333334</v>
      </c>
      <c r="K88" s="46">
        <f t="shared" si="53"/>
        <v>12</v>
      </c>
      <c r="L88" s="26">
        <f t="shared" si="54"/>
        <v>0.33333333333333393</v>
      </c>
      <c r="M88" s="62">
        <f t="shared" si="38"/>
        <v>3</v>
      </c>
      <c r="N88" s="27"/>
      <c r="Q88" s="13">
        <f t="shared" si="51"/>
        <v>1</v>
      </c>
      <c r="R88" s="40" t="str">
        <f t="shared" si="39"/>
        <v xml:space="preserve"> </v>
      </c>
      <c r="S88" s="40">
        <f t="shared" si="40"/>
        <v>6.4444444444444446</v>
      </c>
      <c r="T88" s="52"/>
      <c r="U88" s="40">
        <f t="shared" si="49"/>
        <v>-0.22564485474036394</v>
      </c>
      <c r="V88" s="64">
        <f t="shared" si="50"/>
        <v>3.73E-2</v>
      </c>
    </row>
    <row r="89" spans="1:22">
      <c r="A89" s="7">
        <f>Original_Data!B89</f>
        <v>2007.6713511293656</v>
      </c>
      <c r="B89" s="1">
        <f>Original_Data!C89</f>
        <v>12</v>
      </c>
      <c r="G89" s="26">
        <f t="shared" si="47"/>
        <v>2007.9794753308995</v>
      </c>
      <c r="H89" s="26">
        <f t="shared" si="48"/>
        <v>2007.9925722923499</v>
      </c>
      <c r="I89" s="46">
        <f t="shared" si="37"/>
        <v>14</v>
      </c>
      <c r="J89" s="46">
        <f t="shared" si="52"/>
        <v>15</v>
      </c>
      <c r="K89" s="46">
        <f t="shared" si="53"/>
        <v>10.888888888888889</v>
      </c>
      <c r="L89" s="26">
        <f t="shared" si="54"/>
        <v>4.1111111111111107</v>
      </c>
      <c r="M89" s="62">
        <f t="shared" si="38"/>
        <v>3.1111111111111107</v>
      </c>
      <c r="N89" s="27"/>
      <c r="Q89" s="13">
        <f t="shared" si="51"/>
        <v>2</v>
      </c>
      <c r="R89" s="40" t="str">
        <f t="shared" si="39"/>
        <v xml:space="preserve"> </v>
      </c>
      <c r="S89" s="40">
        <f t="shared" si="40"/>
        <v>6.4444444444444446</v>
      </c>
      <c r="T89" s="52"/>
      <c r="U89" s="40">
        <f t="shared" si="49"/>
        <v>0.45335589110069907</v>
      </c>
      <c r="V89" s="64">
        <f t="shared" si="50"/>
        <v>3.73E-2</v>
      </c>
    </row>
    <row r="90" spans="1:22">
      <c r="A90" s="7">
        <f>Original_Data!B90</f>
        <v>2007.6905160848755</v>
      </c>
      <c r="B90" s="1">
        <f>Original_Data!C90</f>
        <v>10</v>
      </c>
      <c r="G90" s="26">
        <f t="shared" si="47"/>
        <v>2008.0056692538001</v>
      </c>
      <c r="H90" s="26">
        <f t="shared" si="48"/>
        <v>2008.0187662152505</v>
      </c>
      <c r="I90" s="46">
        <f t="shared" si="37"/>
        <v>16</v>
      </c>
      <c r="J90" s="46">
        <f t="shared" si="52"/>
        <v>14</v>
      </c>
      <c r="K90" s="46">
        <f t="shared" si="53"/>
        <v>9.5555555555555554</v>
      </c>
      <c r="L90" s="26">
        <f t="shared" si="54"/>
        <v>4.4444444444444446</v>
      </c>
      <c r="M90" s="62">
        <f t="shared" si="38"/>
        <v>6.4444444444444446</v>
      </c>
      <c r="N90" s="27"/>
      <c r="Q90" s="13">
        <f t="shared" si="51"/>
        <v>3</v>
      </c>
      <c r="R90" s="40">
        <f t="shared" si="39"/>
        <v>6.4444444444444446</v>
      </c>
      <c r="S90" s="40">
        <f t="shared" si="40"/>
        <v>6.4444444444444446</v>
      </c>
      <c r="T90" s="52"/>
      <c r="U90" s="40">
        <f t="shared" si="49"/>
        <v>0.92022637700780485</v>
      </c>
      <c r="V90" s="64">
        <f t="shared" si="50"/>
        <v>3.73E-2</v>
      </c>
    </row>
    <row r="91" spans="1:22">
      <c r="A91" s="7">
        <f>Original_Data!B91</f>
        <v>2007.7096810403855</v>
      </c>
      <c r="B91" s="1">
        <f>Original_Data!C91</f>
        <v>16</v>
      </c>
      <c r="G91" s="26">
        <f t="shared" si="47"/>
        <v>2008.0318631767007</v>
      </c>
      <c r="H91" s="26">
        <f t="shared" si="48"/>
        <v>2008.0449601381511</v>
      </c>
      <c r="I91" s="46">
        <f t="shared" si="37"/>
        <v>12</v>
      </c>
      <c r="J91" s="46">
        <f t="shared" si="52"/>
        <v>12</v>
      </c>
      <c r="K91" s="46">
        <f t="shared" si="53"/>
        <v>8.3333333333333339</v>
      </c>
      <c r="L91" s="26">
        <f t="shared" si="54"/>
        <v>3.6666666666666661</v>
      </c>
      <c r="M91" s="62">
        <f t="shared" si="38"/>
        <v>3.6666666666666661</v>
      </c>
      <c r="N91" s="27"/>
      <c r="Q91" s="13">
        <f t="shared" si="51"/>
        <v>4</v>
      </c>
      <c r="R91" s="40" t="str">
        <f t="shared" si="39"/>
        <v xml:space="preserve"> </v>
      </c>
      <c r="S91" s="40">
        <f t="shared" si="40"/>
        <v>6.4444444444444446</v>
      </c>
      <c r="T91" s="52"/>
      <c r="U91" s="40">
        <f t="shared" si="49"/>
        <v>0.95651271393919013</v>
      </c>
      <c r="V91" s="64">
        <f t="shared" si="50"/>
        <v>3.73E-2</v>
      </c>
    </row>
    <row r="92" spans="1:22">
      <c r="A92" s="7">
        <f>Original_Data!B92</f>
        <v>2007.7288459958954</v>
      </c>
      <c r="B92" s="1">
        <f>Original_Data!C92</f>
        <v>20</v>
      </c>
      <c r="G92" s="26">
        <f t="shared" si="47"/>
        <v>2008.0580570996012</v>
      </c>
      <c r="H92" s="26">
        <f t="shared" si="48"/>
        <v>2008.0711540610516</v>
      </c>
      <c r="I92" s="46">
        <f t="shared" si="37"/>
        <v>8</v>
      </c>
      <c r="J92" s="46">
        <f t="shared" si="52"/>
        <v>8</v>
      </c>
      <c r="K92" s="46">
        <f t="shared" si="53"/>
        <v>7.7777777777777777</v>
      </c>
      <c r="L92" s="26">
        <f t="shared" si="54"/>
        <v>0.22222222222222232</v>
      </c>
      <c r="M92" s="62">
        <f t="shared" si="38"/>
        <v>0.22222222222222232</v>
      </c>
      <c r="N92" s="27"/>
      <c r="Q92" s="13">
        <f t="shared" si="51"/>
        <v>5</v>
      </c>
      <c r="R92" s="40" t="str">
        <f t="shared" si="39"/>
        <v xml:space="preserve"> </v>
      </c>
      <c r="S92" s="40">
        <f t="shared" si="40"/>
        <v>6.4444444444444446</v>
      </c>
      <c r="T92" s="52"/>
      <c r="U92" s="40">
        <f t="shared" si="49"/>
        <v>0.54523612156707224</v>
      </c>
      <c r="V92" s="64">
        <f t="shared" si="50"/>
        <v>3.73E-2</v>
      </c>
    </row>
    <row r="93" spans="1:22">
      <c r="A93" s="7">
        <f>Original_Data!B93</f>
        <v>2007.7480109514054</v>
      </c>
      <c r="B93" s="1">
        <f>Original_Data!C93</f>
        <v>18</v>
      </c>
      <c r="G93" s="26">
        <f t="shared" si="47"/>
        <v>2008.0842510225018</v>
      </c>
      <c r="H93" s="26">
        <f t="shared" si="48"/>
        <v>2008.0973479839522</v>
      </c>
      <c r="I93" s="46">
        <f t="shared" si="37"/>
        <v>4</v>
      </c>
      <c r="J93" s="46">
        <f t="shared" si="52"/>
        <v>4</v>
      </c>
      <c r="K93" s="46">
        <f t="shared" si="53"/>
        <v>6.7777777777777777</v>
      </c>
      <c r="L93" s="26">
        <f t="shared" si="54"/>
        <v>-2.7777777777777777</v>
      </c>
      <c r="M93" s="62">
        <f t="shared" si="38"/>
        <v>-2.7777777777777777</v>
      </c>
      <c r="N93" s="27"/>
      <c r="Q93" s="13">
        <f t="shared" si="51"/>
        <v>6</v>
      </c>
      <c r="R93" s="40" t="str">
        <f t="shared" si="39"/>
        <v xml:space="preserve"> </v>
      </c>
      <c r="S93" s="40">
        <f t="shared" si="40"/>
        <v>6.4444444444444446</v>
      </c>
      <c r="T93" s="52"/>
      <c r="U93" s="40">
        <f t="shared" si="49"/>
        <v>-0.12116251170888842</v>
      </c>
      <c r="V93" s="64">
        <f t="shared" si="50"/>
        <v>3.73E-2</v>
      </c>
    </row>
    <row r="94" spans="1:22">
      <c r="A94" s="7">
        <f>Original_Data!B94</f>
        <v>2007.7671759069153</v>
      </c>
      <c r="B94" s="1">
        <f>Original_Data!C94</f>
        <v>20</v>
      </c>
      <c r="G94" s="26">
        <f t="shared" si="47"/>
        <v>2008.1104449454024</v>
      </c>
      <c r="H94" s="26">
        <f t="shared" si="48"/>
        <v>2008.1235419068528</v>
      </c>
      <c r="I94" s="46">
        <f t="shared" si="37"/>
        <v>0</v>
      </c>
      <c r="J94" s="46">
        <f t="shared" si="52"/>
        <v>0.66666666666666663</v>
      </c>
      <c r="K94" s="46">
        <f t="shared" si="53"/>
        <v>6.333333333333333</v>
      </c>
      <c r="L94" s="26">
        <f t="shared" si="54"/>
        <v>-5.6666666666666661</v>
      </c>
      <c r="M94" s="62">
        <f t="shared" si="38"/>
        <v>-6.333333333333333</v>
      </c>
      <c r="N94" s="27"/>
      <c r="Q94" s="13">
        <f t="shared" si="51"/>
        <v>7</v>
      </c>
      <c r="R94" s="40" t="str">
        <f t="shared" si="39"/>
        <v xml:space="preserve"> </v>
      </c>
      <c r="S94" s="40">
        <f t="shared" si="40"/>
        <v>3.6666666666666661</v>
      </c>
      <c r="T94" s="52"/>
      <c r="U94" s="40">
        <f t="shared" si="49"/>
        <v>-0.73086785918535935</v>
      </c>
      <c r="V94" s="64">
        <f t="shared" si="50"/>
        <v>3.73E-2</v>
      </c>
    </row>
    <row r="95" spans="1:22">
      <c r="A95" s="7">
        <f>Original_Data!B95</f>
        <v>2007.7863408624253</v>
      </c>
      <c r="B95" s="1">
        <f>Original_Data!C95</f>
        <v>16</v>
      </c>
      <c r="G95" s="26">
        <f t="shared" si="47"/>
        <v>2008.136638868303</v>
      </c>
      <c r="H95" s="26">
        <f t="shared" si="48"/>
        <v>2008.1497358297534</v>
      </c>
      <c r="I95" s="46">
        <f t="shared" si="37"/>
        <v>-2</v>
      </c>
      <c r="J95" s="46">
        <f t="shared" si="52"/>
        <v>0.33333333333333331</v>
      </c>
      <c r="K95" s="46">
        <f t="shared" si="53"/>
        <v>6</v>
      </c>
      <c r="L95" s="26">
        <f t="shared" si="54"/>
        <v>-5.666666666666667</v>
      </c>
      <c r="M95" s="62">
        <f t="shared" si="38"/>
        <v>-8</v>
      </c>
      <c r="N95" s="27"/>
      <c r="Q95" s="13">
        <f t="shared" si="51"/>
        <v>8</v>
      </c>
      <c r="R95" s="40" t="str">
        <f t="shared" si="39"/>
        <v xml:space="preserve"> </v>
      </c>
      <c r="S95" s="40">
        <f t="shared" si="40"/>
        <v>5.7777777777777777</v>
      </c>
      <c r="T95" s="52"/>
      <c r="U95" s="40">
        <f t="shared" si="49"/>
        <v>-0.99859201266008069</v>
      </c>
      <c r="V95" s="64">
        <f t="shared" si="50"/>
        <v>3.73E-2</v>
      </c>
    </row>
    <row r="96" spans="1:22">
      <c r="A96" s="7">
        <f>Original_Data!B96</f>
        <v>2007.8055058179352</v>
      </c>
      <c r="B96" s="1">
        <f>Original_Data!C96</f>
        <v>12</v>
      </c>
      <c r="G96" s="26">
        <f t="shared" si="47"/>
        <v>2008.1628327912035</v>
      </c>
      <c r="H96" s="26">
        <f t="shared" si="48"/>
        <v>2008.1759297526539</v>
      </c>
      <c r="I96" s="46">
        <f t="shared" si="37"/>
        <v>3</v>
      </c>
      <c r="J96" s="46">
        <f t="shared" si="52"/>
        <v>2.3333333333333335</v>
      </c>
      <c r="K96" s="46">
        <f t="shared" si="53"/>
        <v>5.333333333333333</v>
      </c>
      <c r="L96" s="26">
        <f t="shared" si="54"/>
        <v>-2.9999999999999996</v>
      </c>
      <c r="M96" s="62">
        <f t="shared" si="38"/>
        <v>-2.333333333333333</v>
      </c>
      <c r="N96" s="27"/>
      <c r="Q96" s="13">
        <f t="shared" si="51"/>
        <v>9</v>
      </c>
      <c r="R96" s="40" t="str">
        <f t="shared" si="39"/>
        <v xml:space="preserve"> </v>
      </c>
      <c r="S96" s="40">
        <f t="shared" si="40"/>
        <v>9.6666666666666661</v>
      </c>
      <c r="T96" s="52"/>
      <c r="U96" s="40">
        <f t="shared" si="49"/>
        <v>-0.79906386530060869</v>
      </c>
      <c r="V96" s="64">
        <f t="shared" si="50"/>
        <v>3.73E-2</v>
      </c>
    </row>
    <row r="97" spans="1:22">
      <c r="A97" s="7">
        <f>Original_Data!B97</f>
        <v>2007.8246707734452</v>
      </c>
      <c r="B97" s="1">
        <f>Original_Data!C97</f>
        <v>16</v>
      </c>
      <c r="G97" s="26">
        <f t="shared" si="47"/>
        <v>2008.1890267141041</v>
      </c>
      <c r="H97" s="26">
        <f t="shared" si="48"/>
        <v>2008.2021236755545</v>
      </c>
      <c r="I97" s="46">
        <f t="shared" si="37"/>
        <v>6</v>
      </c>
      <c r="J97" s="46">
        <f t="shared" si="52"/>
        <v>6.333333333333333</v>
      </c>
      <c r="K97" s="46">
        <f t="shared" si="53"/>
        <v>4.8888888888888893</v>
      </c>
      <c r="L97" s="26">
        <f t="shared" si="54"/>
        <v>1.4444444444444438</v>
      </c>
      <c r="M97" s="62">
        <f t="shared" si="38"/>
        <v>1.1111111111111107</v>
      </c>
      <c r="N97" s="27"/>
      <c r="Q97" s="13">
        <f t="shared" si="51"/>
        <v>1</v>
      </c>
      <c r="R97" s="40" t="str">
        <f t="shared" si="39"/>
        <v xml:space="preserve"> </v>
      </c>
      <c r="S97" s="40">
        <f t="shared" si="40"/>
        <v>9.6666666666666661</v>
      </c>
      <c r="T97" s="52"/>
      <c r="U97" s="40">
        <f t="shared" si="49"/>
        <v>-0.22564485476411417</v>
      </c>
      <c r="V97" s="64">
        <f t="shared" si="50"/>
        <v>3.73E-2</v>
      </c>
    </row>
    <row r="98" spans="1:22">
      <c r="A98" s="7">
        <f>Original_Data!B98</f>
        <v>2007.8438357289551</v>
      </c>
      <c r="B98" s="1">
        <f>Original_Data!C98</f>
        <v>16</v>
      </c>
      <c r="G98" s="26">
        <f t="shared" si="47"/>
        <v>2008.2152206370047</v>
      </c>
      <c r="H98" s="26">
        <f t="shared" si="48"/>
        <v>2008.2283175984551</v>
      </c>
      <c r="I98" s="46">
        <f t="shared" si="37"/>
        <v>10</v>
      </c>
      <c r="J98" s="46">
        <f t="shared" si="52"/>
        <v>9.6666666666666661</v>
      </c>
      <c r="K98" s="46">
        <f t="shared" si="53"/>
        <v>4.2222222222222223</v>
      </c>
      <c r="L98" s="26">
        <f t="shared" si="54"/>
        <v>5.4444444444444438</v>
      </c>
      <c r="M98" s="62">
        <f t="shared" si="38"/>
        <v>5.7777777777777777</v>
      </c>
      <c r="N98" s="27"/>
      <c r="Q98" s="13">
        <f t="shared" si="51"/>
        <v>2</v>
      </c>
      <c r="R98" s="40" t="str">
        <f t="shared" si="39"/>
        <v xml:space="preserve"> </v>
      </c>
      <c r="S98" s="40">
        <f t="shared" si="40"/>
        <v>9.6666666666666661</v>
      </c>
      <c r="T98" s="52"/>
      <c r="U98" s="40">
        <f t="shared" si="49"/>
        <v>0.45335589107894408</v>
      </c>
      <c r="V98" s="64">
        <f t="shared" si="50"/>
        <v>3.73E-2</v>
      </c>
    </row>
    <row r="99" spans="1:22">
      <c r="A99" s="7">
        <f>Original_Data!B99</f>
        <v>2007.8630006844651</v>
      </c>
      <c r="B99" s="1">
        <f>Original_Data!C99</f>
        <v>14</v>
      </c>
      <c r="G99" s="26">
        <f t="shared" si="47"/>
        <v>2008.2414145599053</v>
      </c>
      <c r="H99" s="26">
        <f t="shared" si="48"/>
        <v>2008.2545115213557</v>
      </c>
      <c r="I99" s="46">
        <f t="shared" si="37"/>
        <v>13</v>
      </c>
      <c r="J99" s="46">
        <f t="shared" si="52"/>
        <v>9.6666666666666661</v>
      </c>
      <c r="K99" s="46">
        <f t="shared" si="53"/>
        <v>3.3333333333333335</v>
      </c>
      <c r="L99" s="26">
        <f t="shared" si="54"/>
        <v>6.3333333333333321</v>
      </c>
      <c r="M99" s="62">
        <f t="shared" si="38"/>
        <v>9.6666666666666661</v>
      </c>
      <c r="N99" s="27"/>
      <c r="Q99" s="13">
        <f t="shared" si="51"/>
        <v>3</v>
      </c>
      <c r="R99" s="40">
        <f t="shared" si="39"/>
        <v>9.6666666666666661</v>
      </c>
      <c r="S99" s="40">
        <f t="shared" si="40"/>
        <v>9.6666666666666661</v>
      </c>
      <c r="T99" s="52"/>
      <c r="U99" s="40">
        <f t="shared" si="49"/>
        <v>0.92022637699825216</v>
      </c>
      <c r="V99" s="64">
        <f t="shared" si="50"/>
        <v>3.73E-2</v>
      </c>
    </row>
    <row r="100" spans="1:22">
      <c r="A100" s="7">
        <f>Original_Data!B100</f>
        <v>2007.882165639975</v>
      </c>
      <c r="B100" s="1">
        <f>Original_Data!C100</f>
        <v>12</v>
      </c>
      <c r="G100" s="26">
        <f t="shared" si="47"/>
        <v>2008.2676084828058</v>
      </c>
      <c r="H100" s="26">
        <f t="shared" si="48"/>
        <v>2008.2807054442562</v>
      </c>
      <c r="I100" s="46">
        <f t="shared" si="37"/>
        <v>6</v>
      </c>
      <c r="J100" s="46">
        <f t="shared" si="52"/>
        <v>7.666666666666667</v>
      </c>
      <c r="K100" s="46">
        <f t="shared" si="53"/>
        <v>2.8888888888888888</v>
      </c>
      <c r="L100" s="26">
        <f t="shared" si="54"/>
        <v>4.7777777777777786</v>
      </c>
      <c r="M100" s="62">
        <f t="shared" si="38"/>
        <v>3.1111111111111112</v>
      </c>
      <c r="N100" s="27"/>
      <c r="Q100" s="13">
        <f t="shared" si="51"/>
        <v>4</v>
      </c>
      <c r="R100" s="40" t="str">
        <f t="shared" si="39"/>
        <v xml:space="preserve"> </v>
      </c>
      <c r="S100" s="40">
        <f t="shared" si="40"/>
        <v>9.6666666666666661</v>
      </c>
      <c r="T100" s="52"/>
      <c r="U100" s="40">
        <f t="shared" si="49"/>
        <v>0.95651271394630955</v>
      </c>
      <c r="V100" s="64">
        <f t="shared" si="50"/>
        <v>3.73E-2</v>
      </c>
    </row>
    <row r="101" spans="1:22">
      <c r="A101" s="7">
        <f>Original_Data!B101</f>
        <v>2007.901330595485</v>
      </c>
      <c r="B101" s="1">
        <f>Original_Data!C101</f>
        <v>10</v>
      </c>
      <c r="G101" s="26">
        <f t="shared" si="47"/>
        <v>2008.2938024057064</v>
      </c>
      <c r="H101" s="26">
        <f t="shared" si="48"/>
        <v>2008.3068993671568</v>
      </c>
      <c r="I101" s="46">
        <f t="shared" si="37"/>
        <v>4</v>
      </c>
      <c r="J101" s="46">
        <f t="shared" si="52"/>
        <v>2.6666666666666665</v>
      </c>
      <c r="K101" s="46">
        <f t="shared" si="53"/>
        <v>1.6666666666666667</v>
      </c>
      <c r="L101" s="26">
        <f t="shared" si="54"/>
        <v>0.99999999999999978</v>
      </c>
      <c r="M101" s="62">
        <f t="shared" si="38"/>
        <v>2.333333333333333</v>
      </c>
      <c r="N101" s="27"/>
      <c r="Q101" s="13">
        <f t="shared" si="51"/>
        <v>5</v>
      </c>
      <c r="R101" s="40" t="str">
        <f t="shared" si="39"/>
        <v xml:space="preserve"> </v>
      </c>
      <c r="S101" s="40">
        <f t="shared" si="40"/>
        <v>9.6666666666666661</v>
      </c>
      <c r="T101" s="52"/>
      <c r="U101" s="40">
        <f t="shared" si="49"/>
        <v>0.54523612158753254</v>
      </c>
      <c r="V101" s="64">
        <f t="shared" si="50"/>
        <v>3.73E-2</v>
      </c>
    </row>
    <row r="102" spans="1:22">
      <c r="A102" s="7">
        <f>Original_Data!B102</f>
        <v>2007.9204955509949</v>
      </c>
      <c r="B102" s="1">
        <f>Original_Data!C102</f>
        <v>8</v>
      </c>
      <c r="G102" s="26">
        <f t="shared" si="47"/>
        <v>2008.319996328607</v>
      </c>
      <c r="H102" s="26">
        <f t="shared" si="48"/>
        <v>2008.3330932900574</v>
      </c>
      <c r="I102" s="46">
        <f t="shared" si="37"/>
        <v>-2</v>
      </c>
      <c r="J102" s="46">
        <f t="shared" si="52"/>
        <v>-2</v>
      </c>
      <c r="K102" s="46">
        <f t="shared" si="53"/>
        <v>0.55555555555555558</v>
      </c>
      <c r="L102" s="26">
        <f t="shared" si="54"/>
        <v>-2.5555555555555554</v>
      </c>
      <c r="M102" s="62">
        <f t="shared" si="38"/>
        <v>-2.5555555555555554</v>
      </c>
      <c r="N102" s="27"/>
      <c r="Q102" s="13">
        <f t="shared" si="51"/>
        <v>6</v>
      </c>
      <c r="R102" s="40" t="str">
        <f t="shared" si="39"/>
        <v xml:space="preserve"> </v>
      </c>
      <c r="S102" s="40">
        <f t="shared" si="40"/>
        <v>9.6666666666666661</v>
      </c>
      <c r="T102" s="52"/>
      <c r="U102" s="40">
        <f t="shared" si="49"/>
        <v>-0.12116251168466084</v>
      </c>
      <c r="V102" s="64">
        <f t="shared" si="50"/>
        <v>3.73E-2</v>
      </c>
    </row>
    <row r="103" spans="1:22">
      <c r="A103" s="7">
        <f>Original_Data!B103</f>
        <v>2007.9396605065049</v>
      </c>
      <c r="B103" s="1">
        <f>Original_Data!C103</f>
        <v>8</v>
      </c>
      <c r="G103" s="26">
        <f t="shared" si="47"/>
        <v>2008.3461902515076</v>
      </c>
      <c r="H103" s="26">
        <f t="shared" si="48"/>
        <v>2008.359287212958</v>
      </c>
      <c r="I103" s="46">
        <f t="shared" si="37"/>
        <v>-8</v>
      </c>
      <c r="J103" s="46">
        <f t="shared" si="52"/>
        <v>-5.333333333333333</v>
      </c>
      <c r="K103" s="46">
        <f t="shared" si="53"/>
        <v>-0.88888888888888884</v>
      </c>
      <c r="L103" s="26">
        <f t="shared" si="54"/>
        <v>-4.4444444444444446</v>
      </c>
      <c r="M103" s="62">
        <f t="shared" si="38"/>
        <v>-7.1111111111111107</v>
      </c>
      <c r="N103" s="27"/>
      <c r="Q103" s="13">
        <f t="shared" si="51"/>
        <v>7</v>
      </c>
      <c r="R103" s="40" t="str">
        <f t="shared" si="39"/>
        <v xml:space="preserve"> </v>
      </c>
      <c r="S103" s="40">
        <f t="shared" si="40"/>
        <v>3.1111111111111112</v>
      </c>
      <c r="T103" s="52"/>
      <c r="U103" s="40">
        <f t="shared" si="49"/>
        <v>-0.7308678591687009</v>
      </c>
      <c r="V103" s="64">
        <f t="shared" si="50"/>
        <v>3.73E-2</v>
      </c>
    </row>
    <row r="104" spans="1:22">
      <c r="A104" s="7">
        <f>Original_Data!B104</f>
        <v>2007.9588254620148</v>
      </c>
      <c r="B104" s="1">
        <f>Original_Data!C104</f>
        <v>18</v>
      </c>
      <c r="G104" s="26">
        <f t="shared" si="47"/>
        <v>2008.3723841744081</v>
      </c>
      <c r="H104" s="26">
        <f t="shared" si="48"/>
        <v>2008.3854811358585</v>
      </c>
      <c r="I104" s="46">
        <f t="shared" si="37"/>
        <v>-6</v>
      </c>
      <c r="J104" s="46">
        <f t="shared" si="52"/>
        <v>-7.333333333333333</v>
      </c>
      <c r="K104" s="46">
        <f t="shared" si="53"/>
        <v>-2.5555555555555554</v>
      </c>
      <c r="L104" s="26">
        <f t="shared" si="54"/>
        <v>-4.7777777777777777</v>
      </c>
      <c r="M104" s="62">
        <f t="shared" si="38"/>
        <v>-3.4444444444444446</v>
      </c>
      <c r="N104" s="27"/>
      <c r="Q104" s="13">
        <f t="shared" si="51"/>
        <v>8</v>
      </c>
      <c r="R104" s="40" t="str">
        <f t="shared" si="39"/>
        <v xml:space="preserve"> </v>
      </c>
      <c r="S104" s="40">
        <f t="shared" si="40"/>
        <v>2.333333333333333</v>
      </c>
      <c r="T104" s="52"/>
      <c r="U104" s="40">
        <f t="shared" si="49"/>
        <v>-0.99859201265878439</v>
      </c>
      <c r="V104" s="64">
        <f t="shared" si="50"/>
        <v>3.73E-2</v>
      </c>
    </row>
    <row r="105" spans="1:22">
      <c r="A105" s="7">
        <f>Original_Data!B105</f>
        <v>2007.9779904175248</v>
      </c>
      <c r="B105" s="1">
        <f>Original_Data!C105</f>
        <v>12</v>
      </c>
      <c r="G105" s="26">
        <f t="shared" si="47"/>
        <v>2008.3985780973087</v>
      </c>
      <c r="H105" s="26">
        <f t="shared" si="48"/>
        <v>2008.4116750587591</v>
      </c>
      <c r="I105" s="46">
        <f t="shared" si="37"/>
        <v>-8</v>
      </c>
      <c r="J105" s="46">
        <f t="shared" si="52"/>
        <v>-6</v>
      </c>
      <c r="K105" s="46">
        <f t="shared" si="53"/>
        <v>-3</v>
      </c>
      <c r="L105" s="26">
        <f t="shared" si="54"/>
        <v>-3</v>
      </c>
      <c r="M105" s="62">
        <f t="shared" si="38"/>
        <v>-5</v>
      </c>
      <c r="N105" s="27"/>
      <c r="Q105" s="13">
        <f t="shared" si="51"/>
        <v>9</v>
      </c>
      <c r="R105" s="40" t="str">
        <f t="shared" si="39"/>
        <v xml:space="preserve"> </v>
      </c>
      <c r="S105" s="40">
        <f t="shared" si="40"/>
        <v>0.55555555555555536</v>
      </c>
      <c r="T105" s="52"/>
      <c r="U105" s="40">
        <f t="shared" si="49"/>
        <v>-0.7990638653153006</v>
      </c>
      <c r="V105" s="64">
        <f t="shared" si="50"/>
        <v>3.73E-2</v>
      </c>
    </row>
    <row r="106" spans="1:22">
      <c r="A106" s="7">
        <f>Original_Data!B106</f>
        <v>2007.9971553730347</v>
      </c>
      <c r="B106" s="1">
        <f>Original_Data!C106</f>
        <v>14</v>
      </c>
      <c r="G106" s="26">
        <f t="shared" si="47"/>
        <v>2008.4247720202093</v>
      </c>
      <c r="H106" s="26">
        <f t="shared" si="48"/>
        <v>2008.4378689816597</v>
      </c>
      <c r="I106" s="46">
        <f t="shared" si="37"/>
        <v>-4</v>
      </c>
      <c r="J106" s="46">
        <f t="shared" si="52"/>
        <v>-5</v>
      </c>
      <c r="K106" s="46">
        <f t="shared" si="53"/>
        <v>-3</v>
      </c>
      <c r="L106" s="26">
        <f t="shared" si="54"/>
        <v>-2</v>
      </c>
      <c r="M106" s="62">
        <f t="shared" si="38"/>
        <v>-1</v>
      </c>
      <c r="N106" s="27"/>
      <c r="Q106" s="13">
        <f t="shared" si="51"/>
        <v>1</v>
      </c>
      <c r="R106" s="40" t="str">
        <f t="shared" si="39"/>
        <v xml:space="preserve"> </v>
      </c>
      <c r="S106" s="40">
        <f t="shared" si="40"/>
        <v>4.5555555555555554</v>
      </c>
      <c r="T106" s="52"/>
      <c r="U106" s="40">
        <f t="shared" si="49"/>
        <v>-0.22564485478791979</v>
      </c>
      <c r="V106" s="64">
        <f t="shared" si="50"/>
        <v>3.73E-2</v>
      </c>
    </row>
    <row r="107" spans="1:22">
      <c r="A107" s="7">
        <f>Original_Data!B107</f>
        <v>2008.0163203285447</v>
      </c>
      <c r="B107" s="1">
        <f>Original_Data!C107</f>
        <v>16</v>
      </c>
      <c r="G107" s="26">
        <f t="shared" si="47"/>
        <v>2008.4509659431098</v>
      </c>
      <c r="H107" s="26">
        <f t="shared" si="48"/>
        <v>2008.4640629045603</v>
      </c>
      <c r="I107" s="46">
        <f t="shared" si="37"/>
        <v>-3</v>
      </c>
      <c r="J107" s="46">
        <f t="shared" si="52"/>
        <v>-3</v>
      </c>
      <c r="K107" s="46">
        <f t="shared" si="53"/>
        <v>-3</v>
      </c>
      <c r="L107" s="26">
        <f t="shared" si="54"/>
        <v>0</v>
      </c>
      <c r="M107" s="62">
        <f t="shared" si="38"/>
        <v>0</v>
      </c>
      <c r="N107" s="27"/>
      <c r="Q107" s="13">
        <f t="shared" si="51"/>
        <v>2</v>
      </c>
      <c r="R107" s="40" t="str">
        <f t="shared" si="39"/>
        <v xml:space="preserve"> </v>
      </c>
      <c r="S107" s="40">
        <f t="shared" si="40"/>
        <v>6.5555555555555554</v>
      </c>
      <c r="T107" s="52"/>
      <c r="U107" s="40">
        <f t="shared" si="49"/>
        <v>0.45335589105716373</v>
      </c>
      <c r="V107" s="64">
        <f t="shared" si="50"/>
        <v>3.73E-2</v>
      </c>
    </row>
    <row r="108" spans="1:22">
      <c r="A108" s="7">
        <f>Original_Data!B108</f>
        <v>2008.0354852840546</v>
      </c>
      <c r="B108" s="1">
        <f>Original_Data!C108</f>
        <v>12</v>
      </c>
      <c r="G108" s="26">
        <f t="shared" si="47"/>
        <v>2008.4771598660104</v>
      </c>
      <c r="H108" s="26">
        <f t="shared" si="48"/>
        <v>2008.4902568274608</v>
      </c>
      <c r="I108" s="46">
        <f t="shared" ref="I108:I150" si="55">AVERAGEIFS(Pers_Fin,Year,"&gt;"&amp;G108,Year,"&lt;="&amp;G109)</f>
        <v>-2</v>
      </c>
      <c r="J108" s="46">
        <f t="shared" si="52"/>
        <v>-1</v>
      </c>
      <c r="K108" s="46">
        <f t="shared" si="53"/>
        <v>-2.5555555555555554</v>
      </c>
      <c r="L108" s="26">
        <f t="shared" si="54"/>
        <v>1.5555555555555554</v>
      </c>
      <c r="M108" s="62">
        <f t="shared" ref="M108:M147" si="56">I108-K108</f>
        <v>0.55555555555555536</v>
      </c>
      <c r="N108" s="27"/>
      <c r="Q108" s="13">
        <f t="shared" si="51"/>
        <v>3</v>
      </c>
      <c r="R108" s="40" t="str">
        <f t="shared" ref="R108:R139" si="57">IF(M108=S108, M108," ")</f>
        <v xml:space="preserve"> </v>
      </c>
      <c r="S108" s="40">
        <f t="shared" ref="S108:S139" si="58">MAX(M105:M111)</f>
        <v>6.5555555555555554</v>
      </c>
      <c r="T108" s="52"/>
      <c r="U108" s="40">
        <f t="shared" si="49"/>
        <v>0.92022637698868825</v>
      </c>
      <c r="V108" s="64">
        <f t="shared" si="50"/>
        <v>3.73E-2</v>
      </c>
    </row>
    <row r="109" spans="1:22">
      <c r="A109" s="7">
        <f>Original_Data!B109</f>
        <v>2008.0546502395646</v>
      </c>
      <c r="B109" s="1">
        <f>Original_Data!C109</f>
        <v>12</v>
      </c>
      <c r="G109" s="26">
        <f t="shared" si="47"/>
        <v>2008.503353788911</v>
      </c>
      <c r="H109" s="26">
        <f t="shared" si="48"/>
        <v>2008.5164507503614</v>
      </c>
      <c r="I109" s="46">
        <f t="shared" si="55"/>
        <v>2</v>
      </c>
      <c r="J109" s="46">
        <f t="shared" si="52"/>
        <v>1.3333333333333333</v>
      </c>
      <c r="K109" s="46">
        <f t="shared" si="53"/>
        <v>-2.5555555555555554</v>
      </c>
      <c r="L109" s="26">
        <f t="shared" si="54"/>
        <v>3.8888888888888884</v>
      </c>
      <c r="M109" s="62">
        <f t="shared" si="56"/>
        <v>4.5555555555555554</v>
      </c>
      <c r="N109" s="27"/>
      <c r="Q109" s="13">
        <f t="shared" si="51"/>
        <v>4</v>
      </c>
      <c r="R109" s="40" t="str">
        <f t="shared" si="57"/>
        <v xml:space="preserve"> </v>
      </c>
      <c r="S109" s="40">
        <f t="shared" si="58"/>
        <v>6.5555555555555554</v>
      </c>
      <c r="T109" s="52"/>
      <c r="U109" s="40">
        <f t="shared" si="49"/>
        <v>0.95651271395343718</v>
      </c>
      <c r="V109" s="64">
        <f t="shared" si="50"/>
        <v>3.73E-2</v>
      </c>
    </row>
    <row r="110" spans="1:22">
      <c r="A110" s="7">
        <f>Original_Data!B110</f>
        <v>2008.0738151950745</v>
      </c>
      <c r="B110" s="1">
        <f>Original_Data!C110</f>
        <v>8</v>
      </c>
      <c r="G110" s="26">
        <f t="shared" si="47"/>
        <v>2008.5295477118116</v>
      </c>
      <c r="H110" s="26">
        <f t="shared" si="48"/>
        <v>2008.542644673262</v>
      </c>
      <c r="I110" s="46">
        <f t="shared" si="55"/>
        <v>4</v>
      </c>
      <c r="J110" s="46">
        <f t="shared" si="52"/>
        <v>1.3333333333333333</v>
      </c>
      <c r="K110" s="46">
        <f t="shared" si="53"/>
        <v>-2.5555555555555554</v>
      </c>
      <c r="L110" s="26">
        <f t="shared" si="54"/>
        <v>3.8888888888888884</v>
      </c>
      <c r="M110" s="62">
        <f t="shared" si="56"/>
        <v>6.5555555555555554</v>
      </c>
      <c r="N110" s="27"/>
      <c r="Q110" s="13">
        <f t="shared" si="51"/>
        <v>5</v>
      </c>
      <c r="R110" s="40">
        <f t="shared" si="57"/>
        <v>6.5555555555555554</v>
      </c>
      <c r="S110" s="40">
        <f t="shared" si="58"/>
        <v>6.5555555555555554</v>
      </c>
      <c r="T110" s="52"/>
      <c r="U110" s="40">
        <f t="shared" si="49"/>
        <v>0.54523612160801671</v>
      </c>
      <c r="V110" s="64">
        <f t="shared" si="50"/>
        <v>3.73E-2</v>
      </c>
    </row>
    <row r="111" spans="1:22">
      <c r="A111" s="7">
        <f>Original_Data!B111</f>
        <v>2008.0929801505845</v>
      </c>
      <c r="B111" s="1">
        <f>Original_Data!C111</f>
        <v>4</v>
      </c>
      <c r="G111" s="26">
        <f t="shared" si="47"/>
        <v>2008.5557416347121</v>
      </c>
      <c r="H111" s="26">
        <f t="shared" si="48"/>
        <v>2008.5688385961625</v>
      </c>
      <c r="I111" s="46">
        <f t="shared" si="55"/>
        <v>-2</v>
      </c>
      <c r="J111" s="46">
        <f t="shared" si="52"/>
        <v>-0.66666666666666663</v>
      </c>
      <c r="K111" s="46">
        <f t="shared" si="53"/>
        <v>-3.2222222222222223</v>
      </c>
      <c r="L111" s="26">
        <f t="shared" si="54"/>
        <v>2.5555555555555558</v>
      </c>
      <c r="M111" s="62">
        <f t="shared" si="56"/>
        <v>1.2222222222222223</v>
      </c>
      <c r="N111" s="27"/>
      <c r="Q111" s="13">
        <f t="shared" si="51"/>
        <v>6</v>
      </c>
      <c r="R111" s="40" t="str">
        <f t="shared" si="57"/>
        <v xml:space="preserve"> </v>
      </c>
      <c r="S111" s="40">
        <f t="shared" si="58"/>
        <v>6.5555555555555554</v>
      </c>
      <c r="T111" s="52"/>
      <c r="U111" s="40">
        <f t="shared" si="49"/>
        <v>-0.12116251166040506</v>
      </c>
      <c r="V111" s="64">
        <f t="shared" si="50"/>
        <v>3.73E-2</v>
      </c>
    </row>
    <row r="112" spans="1:22">
      <c r="A112" s="7">
        <f>Original_Data!B112</f>
        <v>2008.1121451060944</v>
      </c>
      <c r="B112" s="1">
        <f>Original_Data!C112</f>
        <v>-2</v>
      </c>
      <c r="G112" s="26">
        <f t="shared" si="47"/>
        <v>2008.5819355576127</v>
      </c>
      <c r="H112" s="26">
        <f t="shared" si="48"/>
        <v>2008.5950325190631</v>
      </c>
      <c r="I112" s="46">
        <f t="shared" si="55"/>
        <v>-4</v>
      </c>
      <c r="J112" s="46">
        <f t="shared" si="52"/>
        <v>-4</v>
      </c>
      <c r="K112" s="46">
        <f t="shared" si="53"/>
        <v>-3.7777777777777777</v>
      </c>
      <c r="L112" s="26">
        <f t="shared" si="54"/>
        <v>-0.22222222222222232</v>
      </c>
      <c r="M112" s="62">
        <f t="shared" si="56"/>
        <v>-0.22222222222222232</v>
      </c>
      <c r="N112" s="27"/>
      <c r="Q112" s="13">
        <f t="shared" si="51"/>
        <v>7</v>
      </c>
      <c r="R112" s="40" t="str">
        <f t="shared" si="57"/>
        <v xml:space="preserve"> </v>
      </c>
      <c r="S112" s="40">
        <f t="shared" si="58"/>
        <v>6.5555555555555554</v>
      </c>
      <c r="T112" s="52"/>
      <c r="U112" s="40">
        <f t="shared" si="49"/>
        <v>-0.7308678591520229</v>
      </c>
      <c r="V112" s="64">
        <f t="shared" si="50"/>
        <v>3.73E-2</v>
      </c>
    </row>
    <row r="113" spans="1:22">
      <c r="A113" s="7">
        <f>Original_Data!B113</f>
        <v>2008.1313100616044</v>
      </c>
      <c r="B113" s="1">
        <f>Original_Data!C113</f>
        <v>2</v>
      </c>
      <c r="G113" s="26">
        <f t="shared" si="47"/>
        <v>2008.6081294805133</v>
      </c>
      <c r="H113" s="26">
        <f t="shared" si="48"/>
        <v>2008.6212264419637</v>
      </c>
      <c r="I113" s="46">
        <f t="shared" si="55"/>
        <v>-6</v>
      </c>
      <c r="J113" s="46">
        <f t="shared" si="52"/>
        <v>-6</v>
      </c>
      <c r="K113" s="46">
        <f t="shared" si="53"/>
        <v>-4</v>
      </c>
      <c r="L113" s="26">
        <f t="shared" si="54"/>
        <v>-2</v>
      </c>
      <c r="M113" s="62">
        <f t="shared" si="56"/>
        <v>-2</v>
      </c>
      <c r="N113" s="27"/>
      <c r="Q113" s="13">
        <f t="shared" si="51"/>
        <v>8</v>
      </c>
      <c r="R113" s="40" t="str">
        <f t="shared" si="57"/>
        <v xml:space="preserve"> </v>
      </c>
      <c r="S113" s="40">
        <f t="shared" si="58"/>
        <v>6.5555555555555554</v>
      </c>
      <c r="T113" s="52"/>
      <c r="U113" s="40">
        <f t="shared" si="49"/>
        <v>-0.9985920126574882</v>
      </c>
      <c r="V113" s="64">
        <f t="shared" si="50"/>
        <v>3.73E-2</v>
      </c>
    </row>
    <row r="114" spans="1:22">
      <c r="A114" s="7">
        <f>Original_Data!B114</f>
        <v>2008.1504750171143</v>
      </c>
      <c r="B114" s="1">
        <f>Original_Data!C114</f>
        <v>-2</v>
      </c>
      <c r="G114" s="26">
        <f t="shared" si="47"/>
        <v>2008.6343234034139</v>
      </c>
      <c r="H114" s="26">
        <f t="shared" si="48"/>
        <v>2008.6474203648643</v>
      </c>
      <c r="I114" s="46">
        <f t="shared" si="55"/>
        <v>-8</v>
      </c>
      <c r="J114" s="46">
        <f t="shared" si="52"/>
        <v>-8</v>
      </c>
      <c r="K114" s="46">
        <f t="shared" si="53"/>
        <v>-4.333333333333333</v>
      </c>
      <c r="L114" s="26">
        <f t="shared" si="54"/>
        <v>-3.666666666666667</v>
      </c>
      <c r="M114" s="62">
        <f t="shared" si="56"/>
        <v>-3.666666666666667</v>
      </c>
      <c r="N114" s="27"/>
      <c r="Q114" s="13">
        <f t="shared" si="51"/>
        <v>9</v>
      </c>
      <c r="R114" s="40" t="str">
        <f t="shared" si="57"/>
        <v xml:space="preserve"> </v>
      </c>
      <c r="S114" s="40">
        <f t="shared" si="58"/>
        <v>1.2222222222222223</v>
      </c>
      <c r="T114" s="52"/>
      <c r="U114" s="40">
        <f t="shared" si="49"/>
        <v>-0.79906386532999263</v>
      </c>
      <c r="V114" s="64">
        <f t="shared" si="50"/>
        <v>3.73E-2</v>
      </c>
    </row>
    <row r="115" spans="1:22">
      <c r="A115" s="7">
        <f>Original_Data!B115</f>
        <v>2008.1696399726243</v>
      </c>
      <c r="B115" s="1">
        <f>Original_Data!C115</f>
        <v>0</v>
      </c>
      <c r="G115" s="26">
        <f t="shared" si="47"/>
        <v>2008.6605173263144</v>
      </c>
      <c r="H115" s="26">
        <f t="shared" si="48"/>
        <v>2008.6736142877648</v>
      </c>
      <c r="I115" s="46">
        <f t="shared" si="55"/>
        <v>-10</v>
      </c>
      <c r="J115" s="46">
        <f t="shared" si="52"/>
        <v>-8.6666666666666661</v>
      </c>
      <c r="K115" s="46">
        <f t="shared" si="53"/>
        <v>-4.7777777777777777</v>
      </c>
      <c r="L115" s="26">
        <f t="shared" si="54"/>
        <v>-3.8888888888888884</v>
      </c>
      <c r="M115" s="62">
        <f t="shared" si="56"/>
        <v>-5.2222222222222223</v>
      </c>
      <c r="N115" s="27"/>
      <c r="Q115" s="13">
        <f t="shared" si="51"/>
        <v>1</v>
      </c>
      <c r="R115" s="40" t="str">
        <f t="shared" si="57"/>
        <v xml:space="preserve"> </v>
      </c>
      <c r="S115" s="40">
        <f t="shared" si="58"/>
        <v>4.2222222222222223</v>
      </c>
      <c r="T115" s="52"/>
      <c r="U115" s="40">
        <f t="shared" si="49"/>
        <v>-0.22564485481172539</v>
      </c>
      <c r="V115" s="64">
        <f t="shared" si="50"/>
        <v>3.73E-2</v>
      </c>
    </row>
    <row r="116" spans="1:22">
      <c r="A116" s="7">
        <f>Original_Data!B116</f>
        <v>2008.1888049281342</v>
      </c>
      <c r="B116" s="1">
        <f>Original_Data!C116</f>
        <v>6</v>
      </c>
      <c r="G116" s="26">
        <f t="shared" si="47"/>
        <v>2008.686711249215</v>
      </c>
      <c r="H116" s="26">
        <f t="shared" si="48"/>
        <v>2008.6998082106654</v>
      </c>
      <c r="I116" s="46">
        <f t="shared" si="55"/>
        <v>-8</v>
      </c>
      <c r="J116" s="46">
        <f t="shared" si="52"/>
        <v>-7.333333333333333</v>
      </c>
      <c r="K116" s="46">
        <f t="shared" si="53"/>
        <v>-4.7777777777777777</v>
      </c>
      <c r="L116" s="26">
        <f t="shared" si="54"/>
        <v>-2.5555555555555554</v>
      </c>
      <c r="M116" s="62">
        <f t="shared" si="56"/>
        <v>-3.2222222222222223</v>
      </c>
      <c r="N116" s="27"/>
      <c r="Q116" s="13">
        <f t="shared" si="51"/>
        <v>2</v>
      </c>
      <c r="R116" s="40" t="str">
        <f t="shared" si="57"/>
        <v xml:space="preserve"> </v>
      </c>
      <c r="S116" s="40">
        <f t="shared" si="58"/>
        <v>5.666666666666667</v>
      </c>
      <c r="T116" s="52"/>
      <c r="U116" s="40">
        <f t="shared" si="49"/>
        <v>0.45335589103540869</v>
      </c>
      <c r="V116" s="64">
        <f t="shared" si="50"/>
        <v>3.73E-2</v>
      </c>
    </row>
    <row r="117" spans="1:22">
      <c r="A117" s="7">
        <f>Original_Data!B117</f>
        <v>2008.2079698836442</v>
      </c>
      <c r="B117" s="1">
        <f>Original_Data!C117</f>
        <v>6</v>
      </c>
      <c r="G117" s="26">
        <f t="shared" si="47"/>
        <v>2008.7129051721156</v>
      </c>
      <c r="H117" s="26">
        <f t="shared" si="48"/>
        <v>2008.726002133566</v>
      </c>
      <c r="I117" s="46">
        <f t="shared" si="55"/>
        <v>-4</v>
      </c>
      <c r="J117" s="46">
        <f t="shared" si="52"/>
        <v>-4.333333333333333</v>
      </c>
      <c r="K117" s="46">
        <f t="shared" si="53"/>
        <v>-4.7777777777777777</v>
      </c>
      <c r="L117" s="26">
        <f t="shared" si="54"/>
        <v>0.44444444444444464</v>
      </c>
      <c r="M117" s="62">
        <f t="shared" si="56"/>
        <v>0.77777777777777768</v>
      </c>
      <c r="N117" s="27"/>
      <c r="Q117" s="13">
        <f t="shared" si="51"/>
        <v>3</v>
      </c>
      <c r="R117" s="40" t="str">
        <f t="shared" si="57"/>
        <v xml:space="preserve"> </v>
      </c>
      <c r="S117" s="40">
        <f t="shared" si="58"/>
        <v>5.666666666666667</v>
      </c>
      <c r="T117" s="52"/>
      <c r="U117" s="40">
        <f t="shared" si="49"/>
        <v>0.92022637697913556</v>
      </c>
      <c r="V117" s="64">
        <f t="shared" si="50"/>
        <v>3.73E-2</v>
      </c>
    </row>
    <row r="118" spans="1:22">
      <c r="A118" s="7">
        <f>Original_Data!B118</f>
        <v>2008.2271348391541</v>
      </c>
      <c r="B118" s="1">
        <f>Original_Data!C118</f>
        <v>10</v>
      </c>
      <c r="G118" s="26">
        <f t="shared" si="47"/>
        <v>2008.7390990950162</v>
      </c>
      <c r="H118" s="26">
        <f t="shared" si="48"/>
        <v>2008.7521960564666</v>
      </c>
      <c r="I118" s="46">
        <f t="shared" si="55"/>
        <v>-1</v>
      </c>
      <c r="J118" s="46">
        <f t="shared" si="52"/>
        <v>-1.6666666666666667</v>
      </c>
      <c r="K118" s="46">
        <f t="shared" si="53"/>
        <v>-5.2222222222222223</v>
      </c>
      <c r="L118" s="26">
        <f t="shared" si="54"/>
        <v>3.5555555555555554</v>
      </c>
      <c r="M118" s="62">
        <f t="shared" si="56"/>
        <v>4.2222222222222223</v>
      </c>
      <c r="N118" s="27"/>
      <c r="Q118" s="13">
        <f t="shared" si="51"/>
        <v>4</v>
      </c>
      <c r="R118" s="40" t="str">
        <f t="shared" si="57"/>
        <v xml:space="preserve"> </v>
      </c>
      <c r="S118" s="40">
        <f t="shared" si="58"/>
        <v>5.666666666666667</v>
      </c>
      <c r="T118" s="52"/>
      <c r="U118" s="40">
        <f t="shared" si="49"/>
        <v>0.95651271396055659</v>
      </c>
      <c r="V118" s="64">
        <f t="shared" si="50"/>
        <v>3.73E-2</v>
      </c>
    </row>
    <row r="119" spans="1:22">
      <c r="A119" s="7">
        <f>Original_Data!B119</f>
        <v>2008.2462997946641</v>
      </c>
      <c r="B119" s="1">
        <f>Original_Data!C119</f>
        <v>12</v>
      </c>
      <c r="G119" s="26">
        <f t="shared" si="47"/>
        <v>2008.7652930179167</v>
      </c>
      <c r="H119" s="26">
        <f t="shared" si="48"/>
        <v>2008.7783899793671</v>
      </c>
      <c r="I119" s="46">
        <f t="shared" si="55"/>
        <v>0</v>
      </c>
      <c r="J119" s="46">
        <f t="shared" si="52"/>
        <v>-1</v>
      </c>
      <c r="K119" s="46">
        <f t="shared" si="53"/>
        <v>-5.666666666666667</v>
      </c>
      <c r="L119" s="26">
        <f t="shared" si="54"/>
        <v>4.666666666666667</v>
      </c>
      <c r="M119" s="62">
        <f t="shared" si="56"/>
        <v>5.666666666666667</v>
      </c>
      <c r="N119" s="27"/>
      <c r="Q119" s="13">
        <f t="shared" si="51"/>
        <v>5</v>
      </c>
      <c r="R119" s="40">
        <f t="shared" si="57"/>
        <v>5.666666666666667</v>
      </c>
      <c r="S119" s="40">
        <f t="shared" si="58"/>
        <v>5.666666666666667</v>
      </c>
      <c r="T119" s="52"/>
      <c r="U119" s="40">
        <f t="shared" si="49"/>
        <v>0.54523612162847701</v>
      </c>
      <c r="V119" s="64">
        <f t="shared" si="50"/>
        <v>3.73E-2</v>
      </c>
    </row>
    <row r="120" spans="1:22">
      <c r="A120" s="7">
        <f>Original_Data!B120</f>
        <v>2008.265464750174</v>
      </c>
      <c r="B120" s="1">
        <f>Original_Data!C120</f>
        <v>14</v>
      </c>
      <c r="G120" s="26">
        <f t="shared" si="47"/>
        <v>2008.7914869408173</v>
      </c>
      <c r="H120" s="26">
        <f t="shared" si="48"/>
        <v>2008.8045839022677</v>
      </c>
      <c r="I120" s="46">
        <f t="shared" si="55"/>
        <v>-2</v>
      </c>
      <c r="J120" s="46">
        <f t="shared" si="52"/>
        <v>-2</v>
      </c>
      <c r="K120" s="46">
        <f t="shared" si="53"/>
        <v>-6.2222222222222223</v>
      </c>
      <c r="L120" s="26">
        <f t="shared" si="54"/>
        <v>4.2222222222222223</v>
      </c>
      <c r="M120" s="62">
        <f t="shared" si="56"/>
        <v>4.2222222222222223</v>
      </c>
      <c r="N120" s="27"/>
      <c r="Q120" s="13">
        <f t="shared" si="51"/>
        <v>6</v>
      </c>
      <c r="R120" s="40" t="str">
        <f t="shared" si="57"/>
        <v xml:space="preserve"> </v>
      </c>
      <c r="S120" s="40">
        <f t="shared" si="58"/>
        <v>5.666666666666667</v>
      </c>
      <c r="T120" s="52"/>
      <c r="U120" s="40">
        <f t="shared" si="49"/>
        <v>-0.1211625116361775</v>
      </c>
      <c r="V120" s="64">
        <f t="shared" si="50"/>
        <v>3.73E-2</v>
      </c>
    </row>
    <row r="121" spans="1:22">
      <c r="A121" s="7">
        <f>Original_Data!B121</f>
        <v>2008.284629705684</v>
      </c>
      <c r="B121" s="1">
        <f>Original_Data!C121</f>
        <v>6</v>
      </c>
      <c r="G121" s="26">
        <f t="shared" si="47"/>
        <v>2008.8176808637179</v>
      </c>
      <c r="H121" s="26">
        <f t="shared" si="48"/>
        <v>2008.8307778251683</v>
      </c>
      <c r="I121" s="46">
        <f t="shared" si="55"/>
        <v>-4</v>
      </c>
      <c r="J121" s="46">
        <f t="shared" si="52"/>
        <v>-5.333333333333333</v>
      </c>
      <c r="K121" s="46">
        <f t="shared" si="53"/>
        <v>-6.8888888888888893</v>
      </c>
      <c r="L121" s="26">
        <f t="shared" si="54"/>
        <v>1.5555555555555562</v>
      </c>
      <c r="M121" s="62">
        <f t="shared" si="56"/>
        <v>2.8888888888888893</v>
      </c>
      <c r="N121" s="27"/>
      <c r="Q121" s="13">
        <f t="shared" si="51"/>
        <v>7</v>
      </c>
      <c r="R121" s="40" t="str">
        <f t="shared" si="57"/>
        <v xml:space="preserve"> </v>
      </c>
      <c r="S121" s="40">
        <f t="shared" si="58"/>
        <v>5.666666666666667</v>
      </c>
      <c r="T121" s="52"/>
      <c r="U121" s="40">
        <f t="shared" si="49"/>
        <v>-0.73086785913536445</v>
      </c>
      <c r="V121" s="64">
        <f t="shared" si="50"/>
        <v>3.73E-2</v>
      </c>
    </row>
    <row r="122" spans="1:22">
      <c r="A122" s="7">
        <f>Original_Data!B122</f>
        <v>2008.3037946611939</v>
      </c>
      <c r="B122" s="1">
        <f>Original_Data!C122</f>
        <v>4</v>
      </c>
      <c r="G122" s="26">
        <f t="shared" si="47"/>
        <v>2008.8438747866185</v>
      </c>
      <c r="H122" s="26">
        <f t="shared" si="48"/>
        <v>2008.8569717480689</v>
      </c>
      <c r="I122" s="46">
        <f t="shared" si="55"/>
        <v>-10</v>
      </c>
      <c r="J122" s="46">
        <f t="shared" si="52"/>
        <v>-8.6666666666666661</v>
      </c>
      <c r="K122" s="46">
        <f t="shared" si="53"/>
        <v>-7.5555555555555554</v>
      </c>
      <c r="L122" s="26">
        <f t="shared" si="54"/>
        <v>-1.1111111111111107</v>
      </c>
      <c r="M122" s="62">
        <f t="shared" si="56"/>
        <v>-2.4444444444444446</v>
      </c>
      <c r="N122" s="27"/>
      <c r="Q122" s="13">
        <f t="shared" si="51"/>
        <v>8</v>
      </c>
      <c r="R122" s="40" t="str">
        <f t="shared" si="57"/>
        <v xml:space="preserve"> </v>
      </c>
      <c r="S122" s="40">
        <f t="shared" si="58"/>
        <v>5.666666666666667</v>
      </c>
      <c r="T122" s="52"/>
      <c r="U122" s="40">
        <f t="shared" si="49"/>
        <v>-0.99859201265619346</v>
      </c>
      <c r="V122" s="64">
        <f t="shared" si="50"/>
        <v>3.73E-2</v>
      </c>
    </row>
    <row r="123" spans="1:22">
      <c r="A123" s="7">
        <f>Original_Data!B123</f>
        <v>2008.3229596167039</v>
      </c>
      <c r="B123" s="1">
        <f>Original_Data!C123</f>
        <v>2</v>
      </c>
      <c r="G123" s="26">
        <f t="shared" si="47"/>
        <v>2008.870068709519</v>
      </c>
      <c r="H123" s="26">
        <f t="shared" si="48"/>
        <v>2008.8831656709694</v>
      </c>
      <c r="I123" s="46">
        <f t="shared" si="55"/>
        <v>-12</v>
      </c>
      <c r="J123" s="46">
        <f t="shared" si="52"/>
        <v>-12.333333333333334</v>
      </c>
      <c r="K123" s="46">
        <f t="shared" si="53"/>
        <v>-8.5555555555555554</v>
      </c>
      <c r="L123" s="26">
        <f t="shared" si="54"/>
        <v>-3.7777777777777786</v>
      </c>
      <c r="M123" s="62">
        <f t="shared" si="56"/>
        <v>-3.4444444444444446</v>
      </c>
      <c r="N123" s="27"/>
      <c r="Q123" s="13">
        <f t="shared" si="51"/>
        <v>9</v>
      </c>
      <c r="R123" s="40" t="str">
        <f t="shared" si="57"/>
        <v xml:space="preserve"> </v>
      </c>
      <c r="S123" s="40">
        <f t="shared" si="58"/>
        <v>4.2222222222222223</v>
      </c>
      <c r="T123" s="52"/>
      <c r="U123" s="40">
        <f t="shared" si="49"/>
        <v>-0.79906386534466745</v>
      </c>
      <c r="V123" s="64">
        <f t="shared" si="50"/>
        <v>3.73E-2</v>
      </c>
    </row>
    <row r="124" spans="1:22">
      <c r="A124" s="7">
        <f>Original_Data!B124</f>
        <v>2008.3421245722138</v>
      </c>
      <c r="B124" s="1">
        <f>Original_Data!C124</f>
        <v>-6</v>
      </c>
      <c r="G124" s="26">
        <f t="shared" si="47"/>
        <v>2008.8962626324196</v>
      </c>
      <c r="H124" s="26">
        <f t="shared" si="48"/>
        <v>2008.90935959387</v>
      </c>
      <c r="I124" s="46">
        <f t="shared" si="55"/>
        <v>-15</v>
      </c>
      <c r="J124" s="46">
        <f t="shared" si="52"/>
        <v>-13.666666666666666</v>
      </c>
      <c r="K124" s="46">
        <f t="shared" si="53"/>
        <v>-9.6666666666666661</v>
      </c>
      <c r="L124" s="26">
        <f t="shared" si="54"/>
        <v>-4</v>
      </c>
      <c r="M124" s="62">
        <f t="shared" si="56"/>
        <v>-5.3333333333333339</v>
      </c>
      <c r="N124" s="27"/>
      <c r="Q124" s="13">
        <f t="shared" si="51"/>
        <v>1</v>
      </c>
      <c r="R124" s="40" t="str">
        <f t="shared" si="57"/>
        <v xml:space="preserve"> </v>
      </c>
      <c r="S124" s="40">
        <f t="shared" si="58"/>
        <v>2.8888888888888893</v>
      </c>
      <c r="T124" s="52"/>
      <c r="U124" s="40">
        <f t="shared" si="49"/>
        <v>-0.22564485483547561</v>
      </c>
      <c r="V124" s="64">
        <f t="shared" si="50"/>
        <v>3.73E-2</v>
      </c>
    </row>
    <row r="125" spans="1:22">
      <c r="A125" s="7">
        <f>Original_Data!B125</f>
        <v>2008.3612895277238</v>
      </c>
      <c r="B125" s="1">
        <f>Original_Data!C125</f>
        <v>-8</v>
      </c>
      <c r="G125" s="26">
        <f t="shared" si="47"/>
        <v>2008.9224565553202</v>
      </c>
      <c r="H125" s="26">
        <f t="shared" si="48"/>
        <v>2008.9355535167706</v>
      </c>
      <c r="I125" s="46">
        <f t="shared" si="55"/>
        <v>-14</v>
      </c>
      <c r="J125" s="46">
        <f t="shared" si="52"/>
        <v>-13</v>
      </c>
      <c r="K125" s="46">
        <f t="shared" si="53"/>
        <v>-11</v>
      </c>
      <c r="L125" s="26">
        <f t="shared" si="54"/>
        <v>-2</v>
      </c>
      <c r="M125" s="62">
        <f t="shared" si="56"/>
        <v>-3</v>
      </c>
      <c r="N125" s="27"/>
      <c r="Q125" s="13">
        <f t="shared" si="51"/>
        <v>2</v>
      </c>
      <c r="R125" s="40" t="str">
        <f t="shared" si="57"/>
        <v xml:space="preserve"> </v>
      </c>
      <c r="S125" s="40">
        <f t="shared" si="58"/>
        <v>2.6666666666666661</v>
      </c>
      <c r="T125" s="52"/>
      <c r="U125" s="40">
        <f t="shared" si="49"/>
        <v>0.45335589101365364</v>
      </c>
      <c r="V125" s="64">
        <f t="shared" si="50"/>
        <v>3.73E-2</v>
      </c>
    </row>
    <row r="126" spans="1:22">
      <c r="A126" s="7">
        <f>Original_Data!B126</f>
        <v>2008.3804544832337</v>
      </c>
      <c r="B126" s="1">
        <f>Original_Data!C126</f>
        <v>-6</v>
      </c>
      <c r="G126" s="26">
        <f t="shared" si="47"/>
        <v>2008.9486504782208</v>
      </c>
      <c r="H126" s="26">
        <f t="shared" si="48"/>
        <v>2008.9617474396712</v>
      </c>
      <c r="I126" s="46">
        <f t="shared" si="55"/>
        <v>-10</v>
      </c>
      <c r="J126" s="46">
        <f t="shared" si="52"/>
        <v>-11.333333333333334</v>
      </c>
      <c r="K126" s="46">
        <f t="shared" si="53"/>
        <v>-12.222222222222221</v>
      </c>
      <c r="L126" s="26">
        <f t="shared" si="54"/>
        <v>0.88888888888888751</v>
      </c>
      <c r="M126" s="62">
        <f t="shared" si="56"/>
        <v>2.2222222222222214</v>
      </c>
      <c r="N126" s="27"/>
      <c r="Q126" s="13">
        <f t="shared" si="51"/>
        <v>3</v>
      </c>
      <c r="R126" s="40" t="str">
        <f t="shared" si="57"/>
        <v xml:space="preserve"> </v>
      </c>
      <c r="S126" s="40">
        <f t="shared" si="58"/>
        <v>2.6666666666666661</v>
      </c>
      <c r="T126" s="52"/>
      <c r="U126" s="40">
        <f t="shared" si="49"/>
        <v>0.92022637696958287</v>
      </c>
      <c r="V126" s="64">
        <f t="shared" si="50"/>
        <v>3.73E-2</v>
      </c>
    </row>
    <row r="127" spans="1:22">
      <c r="A127" s="7">
        <f>Original_Data!B127</f>
        <v>2008.3996194387437</v>
      </c>
      <c r="B127" s="1">
        <f>Original_Data!C127</f>
        <v>-10</v>
      </c>
      <c r="G127" s="26">
        <f t="shared" si="47"/>
        <v>2008.9748444011213</v>
      </c>
      <c r="H127" s="26">
        <f t="shared" si="48"/>
        <v>2008.9879413625717</v>
      </c>
      <c r="I127" s="46">
        <f t="shared" si="55"/>
        <v>-10</v>
      </c>
      <c r="J127" s="46">
        <f t="shared" si="52"/>
        <v>-10</v>
      </c>
      <c r="K127" s="46">
        <f t="shared" si="53"/>
        <v>-12.666666666666666</v>
      </c>
      <c r="L127" s="26">
        <f t="shared" si="54"/>
        <v>2.6666666666666661</v>
      </c>
      <c r="M127" s="62">
        <f t="shared" si="56"/>
        <v>2.6666666666666661</v>
      </c>
      <c r="N127" s="27"/>
      <c r="Q127" s="13">
        <f t="shared" si="51"/>
        <v>4</v>
      </c>
      <c r="R127" s="40">
        <f t="shared" si="57"/>
        <v>2.6666666666666661</v>
      </c>
      <c r="S127" s="40">
        <f t="shared" si="58"/>
        <v>2.6666666666666661</v>
      </c>
      <c r="T127" s="52"/>
      <c r="U127" s="40">
        <f t="shared" si="49"/>
        <v>0.95651271396767601</v>
      </c>
      <c r="V127" s="64">
        <f t="shared" si="50"/>
        <v>3.73E-2</v>
      </c>
    </row>
    <row r="128" spans="1:22">
      <c r="A128" s="7">
        <f>Original_Data!B128</f>
        <v>2008.4187843942536</v>
      </c>
      <c r="B128" s="1">
        <f>Original_Data!C128</f>
        <v>-6</v>
      </c>
      <c r="G128" s="26">
        <f t="shared" si="47"/>
        <v>2009.0010383240219</v>
      </c>
      <c r="H128" s="26">
        <f t="shared" si="48"/>
        <v>2009.0141352854723</v>
      </c>
      <c r="I128" s="46">
        <f t="shared" si="55"/>
        <v>-10</v>
      </c>
      <c r="J128" s="46">
        <f t="shared" si="52"/>
        <v>-11.333333333333334</v>
      </c>
      <c r="K128" s="46">
        <f t="shared" si="53"/>
        <v>-12.333333333333334</v>
      </c>
      <c r="L128" s="26">
        <f t="shared" si="54"/>
        <v>1</v>
      </c>
      <c r="M128" s="62">
        <f t="shared" si="56"/>
        <v>2.3333333333333339</v>
      </c>
      <c r="N128" s="27"/>
      <c r="Q128" s="13">
        <f t="shared" si="51"/>
        <v>5</v>
      </c>
      <c r="R128" s="40" t="str">
        <f t="shared" si="57"/>
        <v xml:space="preserve"> </v>
      </c>
      <c r="S128" s="40">
        <f t="shared" si="58"/>
        <v>2.6666666666666661</v>
      </c>
      <c r="T128" s="52"/>
      <c r="U128" s="40">
        <f t="shared" si="49"/>
        <v>0.5452361216489372</v>
      </c>
      <c r="V128" s="64">
        <f t="shared" si="50"/>
        <v>3.73E-2</v>
      </c>
    </row>
    <row r="129" spans="1:22">
      <c r="A129" s="7">
        <f>Original_Data!B129</f>
        <v>2008.4379493497636</v>
      </c>
      <c r="B129" s="1">
        <f>Original_Data!C129</f>
        <v>-4</v>
      </c>
      <c r="G129" s="26">
        <f t="shared" si="47"/>
        <v>2009.0272322469225</v>
      </c>
      <c r="H129" s="26">
        <f t="shared" si="48"/>
        <v>2009.0403292083729</v>
      </c>
      <c r="I129" s="46">
        <f t="shared" si="55"/>
        <v>-14</v>
      </c>
      <c r="J129" s="46">
        <f t="shared" si="52"/>
        <v>-13</v>
      </c>
      <c r="K129" s="46">
        <f t="shared" si="53"/>
        <v>-10.888888888888889</v>
      </c>
      <c r="L129" s="26">
        <f t="shared" si="54"/>
        <v>-2.1111111111111107</v>
      </c>
      <c r="M129" s="62">
        <f t="shared" si="56"/>
        <v>-3.1111111111111107</v>
      </c>
      <c r="N129" s="27"/>
      <c r="Q129" s="13">
        <f t="shared" si="51"/>
        <v>6</v>
      </c>
      <c r="R129" s="40" t="str">
        <f t="shared" si="57"/>
        <v xml:space="preserve"> </v>
      </c>
      <c r="S129" s="40">
        <f t="shared" si="58"/>
        <v>2.6666666666666661</v>
      </c>
      <c r="T129" s="52"/>
      <c r="U129" s="40">
        <f t="shared" si="49"/>
        <v>-0.12116251161194992</v>
      </c>
      <c r="V129" s="64">
        <f t="shared" si="50"/>
        <v>3.73E-2</v>
      </c>
    </row>
    <row r="130" spans="1:22">
      <c r="A130" s="7">
        <f>Original_Data!B130</f>
        <v>2008.4571143052735</v>
      </c>
      <c r="B130" s="1">
        <f>Original_Data!C130</f>
        <v>-4</v>
      </c>
      <c r="G130" s="26">
        <f t="shared" si="47"/>
        <v>2009.0534261698231</v>
      </c>
      <c r="H130" s="26">
        <f t="shared" si="48"/>
        <v>2009.0665231312735</v>
      </c>
      <c r="I130" s="46">
        <f t="shared" si="55"/>
        <v>-15</v>
      </c>
      <c r="J130" s="46">
        <f t="shared" si="52"/>
        <v>-14.333333333333334</v>
      </c>
      <c r="K130" s="46">
        <f t="shared" si="53"/>
        <v>-9.7777777777777786</v>
      </c>
      <c r="L130" s="26">
        <f t="shared" si="54"/>
        <v>-4.5555555555555554</v>
      </c>
      <c r="M130" s="62">
        <f t="shared" si="56"/>
        <v>-5.2222222222222214</v>
      </c>
      <c r="N130" s="27"/>
      <c r="Q130" s="13">
        <f t="shared" si="51"/>
        <v>7</v>
      </c>
      <c r="R130" s="40" t="str">
        <f t="shared" si="57"/>
        <v xml:space="preserve"> </v>
      </c>
      <c r="S130" s="40">
        <f t="shared" si="58"/>
        <v>7</v>
      </c>
      <c r="T130" s="52"/>
      <c r="U130" s="40">
        <f t="shared" si="49"/>
        <v>-0.73086785911870589</v>
      </c>
      <c r="V130" s="64">
        <f t="shared" si="50"/>
        <v>3.73E-2</v>
      </c>
    </row>
    <row r="131" spans="1:22">
      <c r="A131" s="7">
        <f>Original_Data!B131</f>
        <v>2008.4762792607835</v>
      </c>
      <c r="B131" s="1">
        <f>Original_Data!C131</f>
        <v>-2</v>
      </c>
      <c r="G131" s="26">
        <f t="shared" si="47"/>
        <v>2009.0796200927236</v>
      </c>
      <c r="H131" s="26">
        <f t="shared" si="48"/>
        <v>2009.092717054174</v>
      </c>
      <c r="I131" s="46">
        <f t="shared" si="55"/>
        <v>-14</v>
      </c>
      <c r="J131" s="46">
        <f t="shared" si="52"/>
        <v>-12.666666666666666</v>
      </c>
      <c r="K131" s="46">
        <f t="shared" si="53"/>
        <v>-9.1111111111111107</v>
      </c>
      <c r="L131" s="26">
        <f t="shared" si="54"/>
        <v>-3.5555555555555554</v>
      </c>
      <c r="M131" s="62">
        <f t="shared" si="56"/>
        <v>-4.8888888888888893</v>
      </c>
      <c r="N131" s="27"/>
      <c r="Q131" s="13">
        <f t="shared" si="51"/>
        <v>8</v>
      </c>
      <c r="R131" s="40" t="str">
        <f t="shared" si="57"/>
        <v xml:space="preserve"> </v>
      </c>
      <c r="S131" s="40">
        <f t="shared" si="58"/>
        <v>7</v>
      </c>
      <c r="T131" s="52"/>
      <c r="U131" s="40">
        <f t="shared" si="49"/>
        <v>-0.99859201265489872</v>
      </c>
      <c r="V131" s="64">
        <f t="shared" si="50"/>
        <v>3.73E-2</v>
      </c>
    </row>
    <row r="132" spans="1:22">
      <c r="A132" s="7">
        <f>Original_Data!B132</f>
        <v>2008.4954442162934</v>
      </c>
      <c r="B132" s="1">
        <f>Original_Data!C132</f>
        <v>-2</v>
      </c>
      <c r="G132" s="26">
        <f t="shared" ref="G132:G183" si="59">G131+0.0261939229006765</f>
        <v>2009.1058140156242</v>
      </c>
      <c r="H132" s="26">
        <f t="shared" ref="H132:H183" si="60">H131+0.0261939229006765</f>
        <v>2009.1189109770746</v>
      </c>
      <c r="I132" s="46">
        <f t="shared" si="55"/>
        <v>-9</v>
      </c>
      <c r="J132" s="46">
        <f t="shared" si="52"/>
        <v>-8.3333333333333339</v>
      </c>
      <c r="K132" s="46">
        <f t="shared" si="53"/>
        <v>-9.1111111111111107</v>
      </c>
      <c r="L132" s="26">
        <f t="shared" si="54"/>
        <v>0.77777777777777679</v>
      </c>
      <c r="M132" s="62">
        <f t="shared" si="56"/>
        <v>0.11111111111111072</v>
      </c>
      <c r="N132" s="27"/>
      <c r="Q132" s="13">
        <f t="shared" si="51"/>
        <v>9</v>
      </c>
      <c r="R132" s="40" t="str">
        <f t="shared" si="57"/>
        <v xml:space="preserve"> </v>
      </c>
      <c r="S132" s="40">
        <f t="shared" si="58"/>
        <v>7</v>
      </c>
      <c r="T132" s="52"/>
      <c r="U132" s="40">
        <f t="shared" si="49"/>
        <v>-0.79906386535934226</v>
      </c>
      <c r="V132" s="64">
        <f t="shared" si="50"/>
        <v>3.73E-2</v>
      </c>
    </row>
    <row r="133" spans="1:22">
      <c r="A133" s="7">
        <f>Original_Data!B133</f>
        <v>2008.5146091718034</v>
      </c>
      <c r="B133" s="1">
        <f>Original_Data!C133</f>
        <v>2</v>
      </c>
      <c r="G133" s="26">
        <f t="shared" si="59"/>
        <v>2009.1320079385248</v>
      </c>
      <c r="H133" s="26">
        <f t="shared" si="60"/>
        <v>2009.1451048999752</v>
      </c>
      <c r="I133" s="46">
        <f t="shared" si="55"/>
        <v>-2</v>
      </c>
      <c r="J133" s="46">
        <f t="shared" si="52"/>
        <v>-5</v>
      </c>
      <c r="K133" s="46">
        <f t="shared" si="53"/>
        <v>-9</v>
      </c>
      <c r="L133" s="26">
        <f t="shared" si="54"/>
        <v>4</v>
      </c>
      <c r="M133" s="62">
        <f t="shared" si="56"/>
        <v>7</v>
      </c>
      <c r="N133" s="27"/>
      <c r="Q133" s="13">
        <f t="shared" si="51"/>
        <v>1</v>
      </c>
      <c r="R133" s="40">
        <f t="shared" si="57"/>
        <v>7</v>
      </c>
      <c r="S133" s="40">
        <f t="shared" si="58"/>
        <v>7</v>
      </c>
      <c r="T133" s="52"/>
      <c r="U133" s="40">
        <f t="shared" si="49"/>
        <v>-0.22564485485928121</v>
      </c>
      <c r="V133" s="64">
        <f t="shared" si="50"/>
        <v>3.73E-2</v>
      </c>
    </row>
    <row r="134" spans="1:22">
      <c r="A134" s="7">
        <f>Original_Data!B134</f>
        <v>2008.5337741273133</v>
      </c>
      <c r="B134" s="1">
        <f>Original_Data!C134</f>
        <v>4</v>
      </c>
      <c r="G134" s="26">
        <f t="shared" si="59"/>
        <v>2009.1582018614254</v>
      </c>
      <c r="H134" s="26">
        <f t="shared" si="60"/>
        <v>2009.1712988228758</v>
      </c>
      <c r="I134" s="46">
        <f t="shared" si="55"/>
        <v>-4</v>
      </c>
      <c r="J134" s="46">
        <f t="shared" si="52"/>
        <v>-3.3333333333333335</v>
      </c>
      <c r="K134" s="46">
        <f t="shared" si="53"/>
        <v>-8.3333333333333339</v>
      </c>
      <c r="L134" s="26">
        <f t="shared" si="54"/>
        <v>5</v>
      </c>
      <c r="M134" s="62">
        <f t="shared" si="56"/>
        <v>4.3333333333333339</v>
      </c>
      <c r="N134" s="27"/>
      <c r="Q134" s="13">
        <f t="shared" si="51"/>
        <v>2</v>
      </c>
      <c r="R134" s="40" t="str">
        <f t="shared" si="57"/>
        <v xml:space="preserve"> </v>
      </c>
      <c r="S134" s="40">
        <f t="shared" si="58"/>
        <v>7</v>
      </c>
      <c r="T134" s="52"/>
      <c r="U134" s="40">
        <f t="shared" si="49"/>
        <v>0.45335589099187329</v>
      </c>
      <c r="V134" s="64">
        <f t="shared" si="50"/>
        <v>3.73E-2</v>
      </c>
    </row>
    <row r="135" spans="1:22">
      <c r="A135" s="7">
        <f>Original_Data!B135</f>
        <v>2008.5529390828233</v>
      </c>
      <c r="B135" s="1">
        <f>Original_Data!C135</f>
        <v>4</v>
      </c>
      <c r="G135" s="26">
        <f t="shared" si="59"/>
        <v>2009.1843957843259</v>
      </c>
      <c r="H135" s="26">
        <f t="shared" si="60"/>
        <v>2009.1974927457763</v>
      </c>
      <c r="I135" s="46">
        <f t="shared" si="55"/>
        <v>-4</v>
      </c>
      <c r="J135" s="46">
        <f t="shared" si="52"/>
        <v>-6</v>
      </c>
      <c r="K135" s="46">
        <f t="shared" si="53"/>
        <v>-7.1111111111111107</v>
      </c>
      <c r="L135" s="26">
        <f t="shared" si="54"/>
        <v>1.1111111111111107</v>
      </c>
      <c r="M135" s="62">
        <f t="shared" si="56"/>
        <v>3.1111111111111107</v>
      </c>
      <c r="N135" s="27"/>
      <c r="Q135" s="13">
        <f t="shared" si="51"/>
        <v>3</v>
      </c>
      <c r="R135" s="40" t="str">
        <f t="shared" si="57"/>
        <v xml:space="preserve"> </v>
      </c>
      <c r="S135" s="40">
        <f t="shared" si="58"/>
        <v>7</v>
      </c>
      <c r="T135" s="52"/>
      <c r="U135" s="40">
        <f t="shared" si="49"/>
        <v>0.92022637696001897</v>
      </c>
      <c r="V135" s="64">
        <f t="shared" si="50"/>
        <v>3.73E-2</v>
      </c>
    </row>
    <row r="136" spans="1:22">
      <c r="A136" s="7">
        <f>Original_Data!B136</f>
        <v>2008.5721040383332</v>
      </c>
      <c r="B136" s="1">
        <f>Original_Data!C136</f>
        <v>-2</v>
      </c>
      <c r="G136" s="26">
        <f t="shared" si="59"/>
        <v>2009.2105897072265</v>
      </c>
      <c r="H136" s="26">
        <f t="shared" si="60"/>
        <v>2009.2236866686769</v>
      </c>
      <c r="I136" s="46">
        <f t="shared" si="55"/>
        <v>-10</v>
      </c>
      <c r="J136" s="46">
        <f t="shared" si="52"/>
        <v>-7.666666666666667</v>
      </c>
      <c r="K136" s="46">
        <f t="shared" si="53"/>
        <v>-5.4444444444444446</v>
      </c>
      <c r="L136" s="26">
        <f t="shared" si="54"/>
        <v>-2.2222222222222223</v>
      </c>
      <c r="M136" s="62">
        <f t="shared" si="56"/>
        <v>-4.5555555555555554</v>
      </c>
      <c r="N136" s="27"/>
      <c r="Q136" s="13">
        <f t="shared" si="51"/>
        <v>4</v>
      </c>
      <c r="R136" s="40" t="str">
        <f t="shared" si="57"/>
        <v xml:space="preserve"> </v>
      </c>
      <c r="S136" s="40">
        <f t="shared" si="58"/>
        <v>7</v>
      </c>
      <c r="T136" s="52"/>
      <c r="U136" s="40">
        <f t="shared" si="49"/>
        <v>0.95651271397480375</v>
      </c>
      <c r="V136" s="64">
        <f t="shared" si="50"/>
        <v>3.73E-2</v>
      </c>
    </row>
    <row r="137" spans="1:22">
      <c r="A137" s="7">
        <f>Original_Data!B137</f>
        <v>2008.5912689938432</v>
      </c>
      <c r="B137" s="1">
        <f>Original_Data!C137</f>
        <v>-4</v>
      </c>
      <c r="G137" s="26">
        <f t="shared" si="59"/>
        <v>2009.2367836301271</v>
      </c>
      <c r="H137" s="26">
        <f t="shared" si="60"/>
        <v>2009.2498805915775</v>
      </c>
      <c r="I137" s="46">
        <f t="shared" si="55"/>
        <v>-9</v>
      </c>
      <c r="J137" s="46">
        <f t="shared" si="52"/>
        <v>-9</v>
      </c>
      <c r="K137" s="46">
        <f t="shared" si="53"/>
        <v>-4</v>
      </c>
      <c r="L137" s="26">
        <f t="shared" si="54"/>
        <v>-5</v>
      </c>
      <c r="M137" s="62">
        <f t="shared" si="56"/>
        <v>-5</v>
      </c>
      <c r="N137" s="27"/>
      <c r="Q137" s="13">
        <f t="shared" si="51"/>
        <v>5</v>
      </c>
      <c r="R137" s="40" t="str">
        <f t="shared" si="57"/>
        <v xml:space="preserve"> </v>
      </c>
      <c r="S137" s="40">
        <f t="shared" si="58"/>
        <v>6.4444444444444446</v>
      </c>
      <c r="T137" s="52"/>
      <c r="U137" s="40">
        <f t="shared" si="49"/>
        <v>0.54523612166942137</v>
      </c>
      <c r="V137" s="64">
        <f t="shared" si="50"/>
        <v>3.73E-2</v>
      </c>
    </row>
    <row r="138" spans="1:22">
      <c r="A138" s="7">
        <f>Original_Data!B138</f>
        <v>2008.6104339493531</v>
      </c>
      <c r="B138" s="1">
        <f>Original_Data!C138</f>
        <v>-6</v>
      </c>
      <c r="G138" s="26">
        <f t="shared" si="59"/>
        <v>2009.2629775530277</v>
      </c>
      <c r="H138" s="26">
        <f t="shared" si="60"/>
        <v>2009.2760745144781</v>
      </c>
      <c r="I138" s="46">
        <f t="shared" si="55"/>
        <v>-8</v>
      </c>
      <c r="J138" s="46">
        <f t="shared" si="52"/>
        <v>-7</v>
      </c>
      <c r="K138" s="46">
        <f t="shared" si="53"/>
        <v>-4.2222222222222223</v>
      </c>
      <c r="L138" s="26">
        <f t="shared" si="54"/>
        <v>-2.7777777777777777</v>
      </c>
      <c r="M138" s="62">
        <f t="shared" si="56"/>
        <v>-3.7777777777777777</v>
      </c>
      <c r="N138" s="27"/>
      <c r="Q138" s="13">
        <f t="shared" si="51"/>
        <v>6</v>
      </c>
      <c r="R138" s="40" t="str">
        <f t="shared" si="57"/>
        <v xml:space="preserve"> </v>
      </c>
      <c r="S138" s="40">
        <f t="shared" si="58"/>
        <v>9.8888888888888893</v>
      </c>
      <c r="T138" s="52"/>
      <c r="U138" s="40">
        <f t="shared" si="49"/>
        <v>-0.12116251158769414</v>
      </c>
      <c r="V138" s="64">
        <f t="shared" si="50"/>
        <v>3.73E-2</v>
      </c>
    </row>
    <row r="139" spans="1:22">
      <c r="A139" s="7">
        <f>Original_Data!B139</f>
        <v>2008.6295989048631</v>
      </c>
      <c r="B139" s="1">
        <f>Original_Data!C139</f>
        <v>-6</v>
      </c>
      <c r="G139" s="26">
        <f t="shared" si="59"/>
        <v>2009.2891714759282</v>
      </c>
      <c r="H139" s="26">
        <f t="shared" si="60"/>
        <v>2009.3022684373786</v>
      </c>
      <c r="I139" s="46">
        <f t="shared" si="55"/>
        <v>-4</v>
      </c>
      <c r="J139" s="46">
        <f t="shared" si="52"/>
        <v>-3.6666666666666665</v>
      </c>
      <c r="K139" s="46">
        <f t="shared" si="53"/>
        <v>-4.7777777777777777</v>
      </c>
      <c r="L139" s="26">
        <f t="shared" si="54"/>
        <v>1.1111111111111112</v>
      </c>
      <c r="M139" s="62">
        <f t="shared" si="56"/>
        <v>0.77777777777777768</v>
      </c>
      <c r="N139" s="27"/>
      <c r="Q139" s="13">
        <f t="shared" si="51"/>
        <v>7</v>
      </c>
      <c r="R139" s="40" t="str">
        <f t="shared" si="57"/>
        <v xml:space="preserve"> </v>
      </c>
      <c r="S139" s="40">
        <f t="shared" si="58"/>
        <v>9.8888888888888893</v>
      </c>
      <c r="T139" s="52"/>
      <c r="U139" s="40">
        <f t="shared" si="49"/>
        <v>-0.73086785910202801</v>
      </c>
      <c r="V139" s="64">
        <f t="shared" si="50"/>
        <v>3.73E-2</v>
      </c>
    </row>
    <row r="140" spans="1:22">
      <c r="A140" s="7">
        <f>Original_Data!B140</f>
        <v>2008.648763860373</v>
      </c>
      <c r="B140" s="1">
        <f>Original_Data!C140</f>
        <v>-8</v>
      </c>
      <c r="G140" s="26">
        <f t="shared" si="59"/>
        <v>2009.3153653988288</v>
      </c>
      <c r="H140" s="26">
        <f t="shared" si="60"/>
        <v>2009.3284623602792</v>
      </c>
      <c r="I140" s="46">
        <f t="shared" si="55"/>
        <v>1</v>
      </c>
      <c r="J140" s="46">
        <f t="shared" si="52"/>
        <v>0.33333333333333331</v>
      </c>
      <c r="K140" s="46">
        <f t="shared" si="53"/>
        <v>-5.4444444444444446</v>
      </c>
      <c r="L140" s="26">
        <f t="shared" si="54"/>
        <v>5.7777777777777777</v>
      </c>
      <c r="M140" s="62">
        <f t="shared" si="56"/>
        <v>6.4444444444444446</v>
      </c>
      <c r="N140" s="27"/>
      <c r="Q140" s="13">
        <f t="shared" si="51"/>
        <v>8</v>
      </c>
      <c r="R140" s="40" t="str">
        <f t="shared" ref="R140:R154" si="61">IF(M140=S140, M140," ")</f>
        <v xml:space="preserve"> </v>
      </c>
      <c r="S140" s="40">
        <f t="shared" ref="S140:S154" si="62">MAX(M137:M143)</f>
        <v>9.8888888888888893</v>
      </c>
      <c r="T140" s="52"/>
      <c r="U140" s="40">
        <f t="shared" si="49"/>
        <v>-0.99859201265360242</v>
      </c>
      <c r="V140" s="64">
        <f t="shared" si="50"/>
        <v>3.73E-2</v>
      </c>
    </row>
    <row r="141" spans="1:22">
      <c r="A141" s="7">
        <f>Original_Data!B141</f>
        <v>2008.667928815883</v>
      </c>
      <c r="B141" s="1">
        <f>Original_Data!C141</f>
        <v>-10</v>
      </c>
      <c r="G141" s="26">
        <f t="shared" si="59"/>
        <v>2009.3415593217294</v>
      </c>
      <c r="H141" s="26">
        <f t="shared" si="60"/>
        <v>2009.3546562831798</v>
      </c>
      <c r="I141" s="46">
        <f t="shared" si="55"/>
        <v>4</v>
      </c>
      <c r="J141" s="46">
        <f t="shared" si="52"/>
        <v>0.33333333333333331</v>
      </c>
      <c r="K141" s="46">
        <f t="shared" si="53"/>
        <v>-5.8888888888888893</v>
      </c>
      <c r="L141" s="26">
        <f t="shared" si="54"/>
        <v>6.2222222222222223</v>
      </c>
      <c r="M141" s="62">
        <f t="shared" si="56"/>
        <v>9.8888888888888893</v>
      </c>
      <c r="N141" s="27"/>
      <c r="Q141" s="13">
        <f t="shared" si="51"/>
        <v>9</v>
      </c>
      <c r="R141" s="40">
        <f t="shared" si="61"/>
        <v>9.8888888888888893</v>
      </c>
      <c r="S141" s="40">
        <f t="shared" si="62"/>
        <v>9.8888888888888893</v>
      </c>
      <c r="T141" s="52"/>
      <c r="U141" s="40">
        <f t="shared" ref="U141:U154" si="63" xml:space="preserve"> SIN((2*PI()*(H141-2000+V141)/0.235745306106089) + 0.083216746)</f>
        <v>-0.79906386537403418</v>
      </c>
      <c r="V141" s="64">
        <f t="shared" ref="V141:V183" si="64">V140</f>
        <v>3.73E-2</v>
      </c>
    </row>
    <row r="142" spans="1:22">
      <c r="A142" s="7">
        <f>Original_Data!B142</f>
        <v>2008.6870937713929</v>
      </c>
      <c r="B142" s="1">
        <f>Original_Data!C142</f>
        <v>-10</v>
      </c>
      <c r="G142" s="26">
        <f t="shared" si="59"/>
        <v>2009.36775324463</v>
      </c>
      <c r="H142" s="26">
        <f t="shared" si="60"/>
        <v>2009.3808502060804</v>
      </c>
      <c r="I142" s="46">
        <f t="shared" si="55"/>
        <v>-4</v>
      </c>
      <c r="J142" s="46">
        <f t="shared" si="52"/>
        <v>-3</v>
      </c>
      <c r="K142" s="46">
        <f t="shared" si="53"/>
        <v>-7.333333333333333</v>
      </c>
      <c r="L142" s="26">
        <f t="shared" si="54"/>
        <v>4.333333333333333</v>
      </c>
      <c r="M142" s="62">
        <f t="shared" si="56"/>
        <v>3.333333333333333</v>
      </c>
      <c r="N142" s="27"/>
      <c r="Q142" s="13">
        <f t="shared" si="51"/>
        <v>1</v>
      </c>
      <c r="R142" s="40" t="str">
        <f t="shared" si="61"/>
        <v xml:space="preserve"> </v>
      </c>
      <c r="S142" s="40">
        <f t="shared" si="62"/>
        <v>9.8888888888888893</v>
      </c>
      <c r="T142" s="52"/>
      <c r="U142" s="40">
        <f t="shared" si="63"/>
        <v>-0.2256448548830868</v>
      </c>
      <c r="V142" s="64">
        <f t="shared" si="64"/>
        <v>3.73E-2</v>
      </c>
    </row>
    <row r="143" spans="1:22">
      <c r="A143" s="7">
        <f>Original_Data!B143</f>
        <v>2008.7062587269029</v>
      </c>
      <c r="B143" s="1">
        <f>Original_Data!C143</f>
        <v>-6</v>
      </c>
      <c r="G143" s="26">
        <f t="shared" si="59"/>
        <v>2009.3939471675305</v>
      </c>
      <c r="H143" s="26">
        <f t="shared" si="60"/>
        <v>2009.4070441289809</v>
      </c>
      <c r="I143" s="46">
        <f t="shared" si="55"/>
        <v>-9</v>
      </c>
      <c r="J143" s="46">
        <f t="shared" si="52"/>
        <v>-7.666666666666667</v>
      </c>
      <c r="K143" s="46">
        <f t="shared" si="53"/>
        <v>-8.2222222222222214</v>
      </c>
      <c r="L143" s="26">
        <f t="shared" si="54"/>
        <v>0.55555555555555447</v>
      </c>
      <c r="M143" s="62">
        <f t="shared" si="56"/>
        <v>-0.77777777777777857</v>
      </c>
      <c r="N143" s="27"/>
      <c r="Q143" s="13">
        <f t="shared" si="51"/>
        <v>2</v>
      </c>
      <c r="R143" s="40" t="str">
        <f t="shared" si="61"/>
        <v xml:space="preserve"> </v>
      </c>
      <c r="S143" s="40">
        <f t="shared" si="62"/>
        <v>9.8888888888888893</v>
      </c>
      <c r="T143" s="52"/>
      <c r="U143" s="40">
        <f t="shared" si="63"/>
        <v>0.45335589097011825</v>
      </c>
      <c r="V143" s="64">
        <f t="shared" si="64"/>
        <v>3.73E-2</v>
      </c>
    </row>
    <row r="144" spans="1:22">
      <c r="A144" s="7">
        <f>Original_Data!B144</f>
        <v>2008.7254236824128</v>
      </c>
      <c r="B144" s="1">
        <f>Original_Data!C144</f>
        <v>-4</v>
      </c>
      <c r="G144" s="26">
        <f t="shared" si="59"/>
        <v>2009.4201410904311</v>
      </c>
      <c r="H144" s="26">
        <f t="shared" si="60"/>
        <v>2009.4332380518815</v>
      </c>
      <c r="I144" s="46">
        <f t="shared" si="55"/>
        <v>-10</v>
      </c>
      <c r="J144" s="46">
        <f t="shared" si="52"/>
        <v>-11</v>
      </c>
      <c r="K144" s="46">
        <f t="shared" si="53"/>
        <v>-9.3333333333333339</v>
      </c>
      <c r="L144" s="26">
        <f t="shared" si="54"/>
        <v>-1.6666666666666661</v>
      </c>
      <c r="M144" s="62">
        <f t="shared" si="56"/>
        <v>-0.66666666666666607</v>
      </c>
      <c r="N144" s="27"/>
      <c r="Q144" s="13">
        <f t="shared" si="51"/>
        <v>3</v>
      </c>
      <c r="R144" s="40" t="str">
        <f t="shared" si="61"/>
        <v xml:space="preserve"> </v>
      </c>
      <c r="S144" s="40">
        <f t="shared" si="62"/>
        <v>9.8888888888888893</v>
      </c>
      <c r="T144" s="52"/>
      <c r="U144" s="40">
        <f t="shared" si="63"/>
        <v>0.92022637695046627</v>
      </c>
      <c r="V144" s="64">
        <f t="shared" si="64"/>
        <v>3.73E-2</v>
      </c>
    </row>
    <row r="145" spans="1:22">
      <c r="A145" s="7">
        <f>Original_Data!B145</f>
        <v>2008.7445886379228</v>
      </c>
      <c r="B145" s="1">
        <f>Original_Data!C145</f>
        <v>-2</v>
      </c>
      <c r="G145" s="26">
        <f t="shared" si="59"/>
        <v>2009.4463350133317</v>
      </c>
      <c r="H145" s="26">
        <f t="shared" si="60"/>
        <v>2009.4594319747821</v>
      </c>
      <c r="I145" s="46">
        <f t="shared" si="55"/>
        <v>-14</v>
      </c>
      <c r="J145" s="46">
        <f t="shared" si="52"/>
        <v>-15.333333333333334</v>
      </c>
      <c r="K145" s="46">
        <f t="shared" si="53"/>
        <v>-10.777777777777779</v>
      </c>
      <c r="L145" s="26">
        <f t="shared" si="54"/>
        <v>-4.5555555555555554</v>
      </c>
      <c r="M145" s="62">
        <f t="shared" si="56"/>
        <v>-3.2222222222222214</v>
      </c>
      <c r="N145" s="27"/>
      <c r="Q145" s="13">
        <f t="shared" ref="Q145:Q183" si="65">IF(Q144=9, 1, Q144+1)</f>
        <v>4</v>
      </c>
      <c r="R145" s="40" t="str">
        <f t="shared" si="61"/>
        <v xml:space="preserve"> </v>
      </c>
      <c r="S145" s="40">
        <f t="shared" si="62"/>
        <v>3.333333333333333</v>
      </c>
      <c r="T145" s="52"/>
      <c r="U145" s="40">
        <f t="shared" si="63"/>
        <v>0.95651271398192317</v>
      </c>
      <c r="V145" s="64">
        <f t="shared" si="64"/>
        <v>3.73E-2</v>
      </c>
    </row>
    <row r="146" spans="1:22">
      <c r="A146" s="7">
        <f>Original_Data!B146</f>
        <v>2008.7637535934327</v>
      </c>
      <c r="B146" s="1">
        <f>Original_Data!C146</f>
        <v>0</v>
      </c>
      <c r="G146" s="26">
        <f t="shared" si="59"/>
        <v>2009.4725289362323</v>
      </c>
      <c r="H146" s="26">
        <f t="shared" si="60"/>
        <v>2009.4856258976827</v>
      </c>
      <c r="I146" s="46">
        <f t="shared" si="55"/>
        <v>-22</v>
      </c>
      <c r="J146" s="46">
        <f t="shared" si="52"/>
        <v>-17.333333333333332</v>
      </c>
      <c r="K146" s="46">
        <f t="shared" si="53"/>
        <v>-12.555555555555555</v>
      </c>
      <c r="L146" s="26">
        <f t="shared" si="54"/>
        <v>-4.7777777777777768</v>
      </c>
      <c r="M146" s="62">
        <f t="shared" si="56"/>
        <v>-9.4444444444444446</v>
      </c>
      <c r="N146" s="27"/>
      <c r="Q146" s="13">
        <f t="shared" si="65"/>
        <v>5</v>
      </c>
      <c r="R146" s="40" t="str">
        <f t="shared" si="61"/>
        <v xml:space="preserve"> </v>
      </c>
      <c r="S146" s="40">
        <f t="shared" si="62"/>
        <v>-0.66666666666666607</v>
      </c>
      <c r="T146" s="52"/>
      <c r="U146" s="40">
        <f t="shared" si="63"/>
        <v>0.54523612168988167</v>
      </c>
      <c r="V146" s="64">
        <f t="shared" si="64"/>
        <v>3.73E-2</v>
      </c>
    </row>
    <row r="147" spans="1:22">
      <c r="A147" s="7">
        <f>Original_Data!B147</f>
        <v>2008.7829185489427</v>
      </c>
      <c r="B147" s="1">
        <f>Original_Data!C147</f>
        <v>0</v>
      </c>
      <c r="G147" s="26">
        <f t="shared" si="59"/>
        <v>2009.4987228591328</v>
      </c>
      <c r="H147" s="26">
        <f t="shared" si="60"/>
        <v>2009.5118198205832</v>
      </c>
      <c r="I147" s="46">
        <f t="shared" si="55"/>
        <v>-16</v>
      </c>
      <c r="J147" s="46">
        <f t="shared" ref="J147:J158" si="66">AVERAGE(I146:I148)</f>
        <v>-17.333333333333332</v>
      </c>
      <c r="K147" s="46">
        <f t="shared" si="53"/>
        <v>-12.666666666666666</v>
      </c>
      <c r="L147" s="26">
        <f t="shared" si="54"/>
        <v>-4.6666666666666661</v>
      </c>
      <c r="M147" s="62">
        <f t="shared" si="56"/>
        <v>-3.3333333333333339</v>
      </c>
      <c r="N147" s="27"/>
      <c r="Q147" s="13">
        <f t="shared" si="65"/>
        <v>6</v>
      </c>
      <c r="R147" s="40" t="str">
        <f t="shared" si="61"/>
        <v xml:space="preserve"> </v>
      </c>
      <c r="S147" s="40">
        <f t="shared" si="62"/>
        <v>-0.66666666666666607</v>
      </c>
      <c r="T147" s="52"/>
      <c r="U147" s="40">
        <f t="shared" si="63"/>
        <v>-0.12116251156346657</v>
      </c>
      <c r="V147" s="64">
        <f t="shared" si="64"/>
        <v>3.73E-2</v>
      </c>
    </row>
    <row r="148" spans="1:22">
      <c r="A148" s="7">
        <f>Original_Data!B148</f>
        <v>2008.8020835044526</v>
      </c>
      <c r="B148" s="1">
        <f>Original_Data!C148</f>
        <v>-2</v>
      </c>
      <c r="G148" s="26">
        <f t="shared" si="59"/>
        <v>2009.5249167820334</v>
      </c>
      <c r="H148" s="26">
        <f t="shared" si="60"/>
        <v>2009.5380137434838</v>
      </c>
      <c r="I148" s="46">
        <f t="shared" si="55"/>
        <v>-14</v>
      </c>
      <c r="J148" s="46">
        <f t="shared" si="66"/>
        <v>-14</v>
      </c>
      <c r="K148" s="46">
        <f t="shared" si="53"/>
        <v>-11.888888888888889</v>
      </c>
      <c r="L148" s="26">
        <f t="shared" si="54"/>
        <v>-2.1111111111111107</v>
      </c>
      <c r="M148" s="62">
        <f t="shared" ref="M148:M150" si="67">I148-K148</f>
        <v>-2.1111111111111107</v>
      </c>
      <c r="N148" s="27"/>
      <c r="Q148" s="13">
        <f t="shared" si="65"/>
        <v>7</v>
      </c>
      <c r="R148" s="40" t="str">
        <f t="shared" si="61"/>
        <v xml:space="preserve"> </v>
      </c>
      <c r="S148" s="40">
        <f t="shared" si="62"/>
        <v>4.5555555555555554</v>
      </c>
      <c r="T148" s="52"/>
      <c r="U148" s="40">
        <f t="shared" si="63"/>
        <v>-0.73086785908536955</v>
      </c>
      <c r="V148" s="64">
        <f t="shared" si="64"/>
        <v>3.73E-2</v>
      </c>
    </row>
    <row r="149" spans="1:22">
      <c r="A149" s="7">
        <f>Original_Data!B149</f>
        <v>2008.8212484599626</v>
      </c>
      <c r="B149" s="1">
        <f>Original_Data!C149</f>
        <v>-2</v>
      </c>
      <c r="G149" s="26">
        <f t="shared" si="59"/>
        <v>2009.551110704934</v>
      </c>
      <c r="H149" s="26">
        <f t="shared" si="60"/>
        <v>2009.5642076663844</v>
      </c>
      <c r="I149" s="46">
        <f t="shared" si="55"/>
        <v>-12</v>
      </c>
      <c r="J149" s="46">
        <f t="shared" si="66"/>
        <v>-12.666666666666666</v>
      </c>
      <c r="K149" s="46">
        <f t="shared" si="53"/>
        <v>-11.222222222222221</v>
      </c>
      <c r="L149" s="26">
        <f t="shared" si="54"/>
        <v>-1.4444444444444446</v>
      </c>
      <c r="M149" s="62">
        <f t="shared" si="67"/>
        <v>-0.77777777777777857</v>
      </c>
      <c r="N149" s="27"/>
      <c r="Q149" s="13">
        <f t="shared" si="65"/>
        <v>8</v>
      </c>
      <c r="R149" s="40" t="str">
        <f t="shared" si="61"/>
        <v xml:space="preserve"> </v>
      </c>
      <c r="S149" s="40">
        <f t="shared" si="62"/>
        <v>7</v>
      </c>
      <c r="T149" s="52"/>
      <c r="U149" s="40">
        <f t="shared" si="63"/>
        <v>-0.99859201265230768</v>
      </c>
      <c r="V149" s="64">
        <f t="shared" si="64"/>
        <v>3.73E-2</v>
      </c>
    </row>
    <row r="150" spans="1:22">
      <c r="A150" s="7">
        <f>Original_Data!B150</f>
        <v>2008.8404134154725</v>
      </c>
      <c r="B150" s="1">
        <f>Original_Data!C150</f>
        <v>-6</v>
      </c>
      <c r="G150" s="26">
        <f t="shared" si="59"/>
        <v>2009.5773046278346</v>
      </c>
      <c r="H150" s="26">
        <f t="shared" si="60"/>
        <v>2009.590401589285</v>
      </c>
      <c r="I150" s="46">
        <f t="shared" si="55"/>
        <v>-12</v>
      </c>
      <c r="J150" s="46">
        <f t="shared" si="66"/>
        <v>-9.6666666666666661</v>
      </c>
      <c r="K150" s="46">
        <f t="shared" si="53"/>
        <v>-10.888888888888889</v>
      </c>
      <c r="L150" s="26">
        <f t="shared" si="54"/>
        <v>1.2222222222222232</v>
      </c>
      <c r="M150" s="62">
        <f t="shared" si="67"/>
        <v>-1.1111111111111107</v>
      </c>
      <c r="N150" s="27"/>
      <c r="Q150" s="13">
        <f t="shared" si="65"/>
        <v>9</v>
      </c>
      <c r="R150" s="40" t="str">
        <f t="shared" si="61"/>
        <v xml:space="preserve"> </v>
      </c>
      <c r="S150" s="40">
        <f t="shared" si="62"/>
        <v>7</v>
      </c>
      <c r="T150" s="52"/>
      <c r="U150" s="40">
        <f t="shared" si="63"/>
        <v>-0.7990638653887262</v>
      </c>
      <c r="V150" s="64">
        <f t="shared" si="64"/>
        <v>3.73E-2</v>
      </c>
    </row>
    <row r="151" spans="1:22">
      <c r="A151" s="7">
        <f>Original_Data!B151</f>
        <v>2008.8595783709825</v>
      </c>
      <c r="B151" s="1">
        <f>Original_Data!C151</f>
        <v>-10</v>
      </c>
      <c r="G151" s="26">
        <f t="shared" si="59"/>
        <v>2009.6034985507351</v>
      </c>
      <c r="H151" s="26">
        <f t="shared" si="60"/>
        <v>2009.6165955121855</v>
      </c>
      <c r="I151" s="46">
        <f t="shared" ref="I151:I158" si="68">AVERAGEIFS(Pers_Fin,Year,"&gt;"&amp;G151,Year,"&lt;="&amp;G152)</f>
        <v>-5</v>
      </c>
      <c r="J151" s="46">
        <f t="shared" si="66"/>
        <v>-6.333333333333333</v>
      </c>
      <c r="K151" s="46">
        <f t="shared" ref="K151:K158" si="69">AVERAGE(I147:I155)</f>
        <v>-9.5555555555555554</v>
      </c>
      <c r="L151" s="26">
        <f t="shared" ref="L151:L158" si="70">J151-K151</f>
        <v>3.2222222222222223</v>
      </c>
      <c r="M151" s="62">
        <f t="shared" ref="M151:M158" si="71">I151-K151</f>
        <v>4.5555555555555554</v>
      </c>
      <c r="N151" s="27"/>
      <c r="Q151" s="13">
        <f t="shared" si="65"/>
        <v>1</v>
      </c>
      <c r="R151" s="40" t="str">
        <f t="shared" si="61"/>
        <v xml:space="preserve"> </v>
      </c>
      <c r="S151" s="40">
        <f t="shared" si="62"/>
        <v>7</v>
      </c>
      <c r="T151" s="52"/>
      <c r="U151" s="40">
        <f t="shared" si="63"/>
        <v>-0.22564485490686473</v>
      </c>
      <c r="V151" s="64">
        <f t="shared" si="64"/>
        <v>3.73E-2</v>
      </c>
    </row>
    <row r="152" spans="1:22">
      <c r="A152" s="7">
        <f>Original_Data!B152</f>
        <v>2008.8787433264924</v>
      </c>
      <c r="B152" s="1">
        <f>Original_Data!C152</f>
        <v>-12</v>
      </c>
      <c r="G152" s="26">
        <f t="shared" si="59"/>
        <v>2009.6296924736357</v>
      </c>
      <c r="H152" s="26">
        <f t="shared" si="60"/>
        <v>2009.6427894350861</v>
      </c>
      <c r="I152" s="46">
        <f t="shared" si="68"/>
        <v>-2</v>
      </c>
      <c r="J152" s="46">
        <f t="shared" si="66"/>
        <v>-3.6666666666666665</v>
      </c>
      <c r="K152" s="46">
        <f t="shared" si="69"/>
        <v>-9</v>
      </c>
      <c r="L152" s="26">
        <f t="shared" si="70"/>
        <v>5.3333333333333339</v>
      </c>
      <c r="M152" s="62">
        <f t="shared" si="71"/>
        <v>7</v>
      </c>
      <c r="N152" s="27"/>
      <c r="Q152" s="13">
        <f t="shared" si="65"/>
        <v>2</v>
      </c>
      <c r="R152" s="40">
        <f t="shared" si="61"/>
        <v>7</v>
      </c>
      <c r="S152" s="40">
        <f t="shared" si="62"/>
        <v>7</v>
      </c>
      <c r="U152" s="40">
        <f t="shared" si="63"/>
        <v>0.45335589094831258</v>
      </c>
      <c r="V152" s="64">
        <f t="shared" si="64"/>
        <v>3.73E-2</v>
      </c>
    </row>
    <row r="153" spans="1:22">
      <c r="A153" s="7">
        <f>Original_Data!B153</f>
        <v>2008.8979082820024</v>
      </c>
      <c r="B153" s="1">
        <f>Original_Data!C153</f>
        <v>-14</v>
      </c>
      <c r="G153" s="26">
        <f t="shared" si="59"/>
        <v>2009.6558863965363</v>
      </c>
      <c r="H153" s="26">
        <f t="shared" si="60"/>
        <v>2009.6689833579867</v>
      </c>
      <c r="I153" s="46">
        <f t="shared" si="68"/>
        <v>-4</v>
      </c>
      <c r="J153" s="46">
        <f t="shared" si="66"/>
        <v>-5.666666666666667</v>
      </c>
      <c r="K153" s="46">
        <f t="shared" si="69"/>
        <v>-9.2222222222222214</v>
      </c>
      <c r="L153" s="26">
        <f t="shared" si="70"/>
        <v>3.5555555555555545</v>
      </c>
      <c r="M153" s="62">
        <f t="shared" si="71"/>
        <v>5.2222222222222214</v>
      </c>
      <c r="N153" s="27"/>
      <c r="Q153" s="13">
        <f t="shared" si="65"/>
        <v>3</v>
      </c>
      <c r="R153" s="40" t="str">
        <f t="shared" si="61"/>
        <v xml:space="preserve"> </v>
      </c>
      <c r="S153" s="40">
        <f t="shared" si="62"/>
        <v>7</v>
      </c>
      <c r="U153" s="40">
        <f t="shared" si="63"/>
        <v>0.92022637694090248</v>
      </c>
      <c r="V153" s="64">
        <f t="shared" si="64"/>
        <v>3.73E-2</v>
      </c>
    </row>
    <row r="154" spans="1:22">
      <c r="A154" s="7">
        <f>Original_Data!B154</f>
        <v>2008.9170732375123</v>
      </c>
      <c r="B154" s="1">
        <f>Original_Data!C154</f>
        <v>-16</v>
      </c>
      <c r="G154" s="26">
        <f t="shared" si="59"/>
        <v>2009.6820803194369</v>
      </c>
      <c r="H154" s="26">
        <f t="shared" si="60"/>
        <v>2009.6951772808873</v>
      </c>
      <c r="I154" s="46">
        <f t="shared" si="68"/>
        <v>-11</v>
      </c>
      <c r="J154" s="46">
        <f t="shared" si="66"/>
        <v>-8.3333333333333339</v>
      </c>
      <c r="K154" s="46">
        <f t="shared" si="69"/>
        <v>-9.8888888888888893</v>
      </c>
      <c r="L154" s="26">
        <f t="shared" si="70"/>
        <v>1.5555555555555554</v>
      </c>
      <c r="M154" s="62">
        <f t="shared" si="71"/>
        <v>-1.1111111111111107</v>
      </c>
      <c r="N154" s="27"/>
      <c r="Q154" s="13">
        <f t="shared" si="65"/>
        <v>4</v>
      </c>
      <c r="R154" s="40" t="str">
        <f t="shared" si="61"/>
        <v xml:space="preserve"> </v>
      </c>
      <c r="S154" s="40">
        <f t="shared" si="62"/>
        <v>7</v>
      </c>
      <c r="U154" s="40">
        <f t="shared" si="63"/>
        <v>0.95651271398904258</v>
      </c>
      <c r="V154" s="64">
        <f t="shared" si="64"/>
        <v>3.73E-2</v>
      </c>
    </row>
    <row r="155" spans="1:22">
      <c r="A155" s="7">
        <f>Original_Data!B155</f>
        <v>2008.9362381930223</v>
      </c>
      <c r="B155" s="1">
        <f>Original_Data!C155</f>
        <v>-14</v>
      </c>
      <c r="G155" s="26">
        <f t="shared" si="59"/>
        <v>2009.7082742423374</v>
      </c>
      <c r="H155" s="26">
        <f t="shared" si="60"/>
        <v>2009.7213712037878</v>
      </c>
      <c r="I155" s="46">
        <f t="shared" si="68"/>
        <v>-10</v>
      </c>
      <c r="J155" s="46">
        <f t="shared" si="66"/>
        <v>-10.666666666666666</v>
      </c>
      <c r="K155" s="46">
        <f t="shared" si="69"/>
        <v>-10.222222222222221</v>
      </c>
      <c r="L155" s="26">
        <f t="shared" si="70"/>
        <v>-0.44444444444444464</v>
      </c>
      <c r="M155" s="62">
        <f t="shared" si="71"/>
        <v>0.22222222222222143</v>
      </c>
      <c r="N155" s="27"/>
      <c r="Q155" s="13">
        <f t="shared" si="65"/>
        <v>5</v>
      </c>
      <c r="R155" s="40" t="str">
        <f t="shared" ref="R155:R158" si="72">IF(M155=S155, M155," ")</f>
        <v xml:space="preserve"> </v>
      </c>
      <c r="S155" s="40">
        <f t="shared" ref="S155:S158" si="73">MAX(M152:M158)</f>
        <v>7</v>
      </c>
      <c r="U155" s="40">
        <f t="shared" ref="U155:U183" si="74" xml:space="preserve"> SIN((2*PI()*(H155-2000+V155)/0.235745306106089) + 0.083216746)</f>
        <v>0.5452361217103181</v>
      </c>
      <c r="V155" s="64">
        <f t="shared" si="64"/>
        <v>3.73E-2</v>
      </c>
    </row>
    <row r="156" spans="1:22">
      <c r="A156" s="7">
        <f>Original_Data!B156</f>
        <v>2008.9554031485322</v>
      </c>
      <c r="B156" s="1">
        <f>Original_Data!C156</f>
        <v>-12</v>
      </c>
      <c r="G156" s="26">
        <f t="shared" si="59"/>
        <v>2009.734468165238</v>
      </c>
      <c r="H156" s="26">
        <f t="shared" si="60"/>
        <v>2009.7475651266884</v>
      </c>
      <c r="I156" s="46">
        <f t="shared" si="68"/>
        <v>-11</v>
      </c>
      <c r="J156" s="46">
        <f t="shared" si="66"/>
        <v>-12.333333333333334</v>
      </c>
      <c r="K156" s="46">
        <f t="shared" si="69"/>
        <v>-10.777777777777779</v>
      </c>
      <c r="L156" s="26">
        <f t="shared" si="70"/>
        <v>-1.5555555555555554</v>
      </c>
      <c r="M156" s="62">
        <f t="shared" si="71"/>
        <v>-0.22222222222222143</v>
      </c>
      <c r="N156" s="27"/>
      <c r="Q156" s="13">
        <f t="shared" si="65"/>
        <v>6</v>
      </c>
      <c r="R156" s="40" t="str">
        <f t="shared" si="72"/>
        <v xml:space="preserve"> </v>
      </c>
      <c r="S156" s="40">
        <f t="shared" si="73"/>
        <v>5.2222222222222214</v>
      </c>
      <c r="U156" s="40">
        <f t="shared" si="74"/>
        <v>-0.121162511539239</v>
      </c>
      <c r="V156" s="64">
        <f t="shared" si="64"/>
        <v>3.73E-2</v>
      </c>
    </row>
    <row r="157" spans="1:22">
      <c r="A157" s="7">
        <f>Original_Data!B157</f>
        <v>2008.9745681040422</v>
      </c>
      <c r="B157" s="1">
        <f>Original_Data!C157</f>
        <v>-8</v>
      </c>
      <c r="G157" s="26">
        <f t="shared" si="59"/>
        <v>2009.7606620881386</v>
      </c>
      <c r="H157" s="26">
        <f t="shared" si="60"/>
        <v>2009.773759049589</v>
      </c>
      <c r="I157" s="46">
        <f t="shared" si="68"/>
        <v>-16</v>
      </c>
      <c r="J157" s="46">
        <f t="shared" si="66"/>
        <v>-15</v>
      </c>
      <c r="K157" s="46">
        <f t="shared" si="69"/>
        <v>-11.444444444444445</v>
      </c>
      <c r="L157" s="26">
        <f t="shared" si="70"/>
        <v>-3.5555555555555554</v>
      </c>
      <c r="M157" s="62">
        <f t="shared" si="71"/>
        <v>-4.5555555555555554</v>
      </c>
      <c r="N157" s="27"/>
      <c r="Q157" s="13">
        <f t="shared" si="65"/>
        <v>7</v>
      </c>
      <c r="R157" s="40" t="str">
        <f t="shared" si="72"/>
        <v xml:space="preserve"> </v>
      </c>
      <c r="S157" s="40">
        <f t="shared" si="73"/>
        <v>2</v>
      </c>
      <c r="U157" s="40">
        <f t="shared" si="74"/>
        <v>-0.73086785906873042</v>
      </c>
      <c r="V157" s="64">
        <f t="shared" si="64"/>
        <v>3.73E-2</v>
      </c>
    </row>
    <row r="158" spans="1:22">
      <c r="A158" s="7">
        <f>Original_Data!B158</f>
        <v>2008.9937330595521</v>
      </c>
      <c r="B158" s="1">
        <f>Original_Data!C158</f>
        <v>-10</v>
      </c>
      <c r="G158" s="26">
        <f t="shared" si="59"/>
        <v>2009.7868560110392</v>
      </c>
      <c r="H158" s="26">
        <f t="shared" si="60"/>
        <v>2009.7999529724896</v>
      </c>
      <c r="I158" s="46">
        <f t="shared" si="68"/>
        <v>-18</v>
      </c>
      <c r="J158" s="46">
        <f t="shared" si="66"/>
        <v>-16.333333333333332</v>
      </c>
      <c r="K158" s="46">
        <f t="shared" si="69"/>
        <v>-12.333333333333334</v>
      </c>
      <c r="L158" s="26">
        <f t="shared" si="70"/>
        <v>-3.9999999999999982</v>
      </c>
      <c r="M158" s="62">
        <f t="shared" si="71"/>
        <v>-5.6666666666666661</v>
      </c>
      <c r="N158" s="27"/>
      <c r="Q158" s="13">
        <f t="shared" si="65"/>
        <v>8</v>
      </c>
      <c r="R158" s="40" t="str">
        <f t="shared" si="72"/>
        <v xml:space="preserve"> </v>
      </c>
      <c r="S158" s="40">
        <f t="shared" si="73"/>
        <v>3.1111111111111107</v>
      </c>
      <c r="U158" s="40">
        <f t="shared" si="74"/>
        <v>-0.99859201265101294</v>
      </c>
      <c r="V158" s="64">
        <f t="shared" si="64"/>
        <v>3.73E-2</v>
      </c>
    </row>
    <row r="159" spans="1:22">
      <c r="A159" s="7">
        <f>Original_Data!B159</f>
        <v>2009.0128980150621</v>
      </c>
      <c r="B159" s="1">
        <f>Original_Data!C159</f>
        <v>-10</v>
      </c>
      <c r="G159" s="26">
        <f t="shared" si="59"/>
        <v>2009.8130499339397</v>
      </c>
      <c r="H159" s="26">
        <f t="shared" si="60"/>
        <v>2009.8261468953901</v>
      </c>
      <c r="I159" s="46">
        <f t="shared" ref="I159:I167" si="75">AVERAGEIFS(Pers_Fin,Year,"&gt;"&amp;G159,Year,"&lt;="&amp;G160)</f>
        <v>-15</v>
      </c>
      <c r="J159" s="46">
        <f t="shared" ref="J159:J163" si="76">AVERAGE(I158:I160)</f>
        <v>-14.333333333333334</v>
      </c>
      <c r="K159" s="46">
        <f t="shared" ref="K159:K163" si="77">AVERAGE(I155:I163)</f>
        <v>-12.444444444444445</v>
      </c>
      <c r="L159" s="26">
        <f t="shared" ref="L159:L163" si="78">J159-K159</f>
        <v>-1.8888888888888893</v>
      </c>
      <c r="M159" s="62">
        <f t="shared" ref="M159:M163" si="79">I159-K159</f>
        <v>-2.5555555555555554</v>
      </c>
      <c r="N159" s="27"/>
      <c r="Q159" s="13">
        <f t="shared" si="65"/>
        <v>9</v>
      </c>
      <c r="R159" s="40"/>
      <c r="S159" s="40"/>
      <c r="U159" s="40">
        <f t="shared" si="74"/>
        <v>-0.79906386540336682</v>
      </c>
      <c r="V159" s="64">
        <f t="shared" si="64"/>
        <v>3.73E-2</v>
      </c>
    </row>
    <row r="160" spans="1:22">
      <c r="A160" s="7">
        <f>Original_Data!B160</f>
        <v>2009.032062970572</v>
      </c>
      <c r="B160" s="1">
        <f>Original_Data!C160</f>
        <v>-12</v>
      </c>
      <c r="G160" s="26">
        <f t="shared" si="59"/>
        <v>2009.8392438568403</v>
      </c>
      <c r="H160" s="68">
        <f t="shared" si="60"/>
        <v>2009.8523408182907</v>
      </c>
      <c r="I160" s="46">
        <f t="shared" si="75"/>
        <v>-10</v>
      </c>
      <c r="J160" s="46">
        <f t="shared" si="76"/>
        <v>-11</v>
      </c>
      <c r="K160" s="46">
        <f t="shared" si="77"/>
        <v>-12</v>
      </c>
      <c r="L160" s="26">
        <f t="shared" si="78"/>
        <v>1</v>
      </c>
      <c r="M160" s="62">
        <f t="shared" si="79"/>
        <v>2</v>
      </c>
      <c r="N160" s="27"/>
      <c r="Q160" s="13">
        <f t="shared" si="65"/>
        <v>1</v>
      </c>
      <c r="R160" s="40"/>
      <c r="S160" s="40"/>
      <c r="U160" s="40">
        <f t="shared" si="74"/>
        <v>-0.22564485493064262</v>
      </c>
      <c r="V160" s="64">
        <f t="shared" si="64"/>
        <v>3.73E-2</v>
      </c>
    </row>
    <row r="161" spans="1:22">
      <c r="A161" s="7">
        <f>Original_Data!B161</f>
        <v>2009.051227926082</v>
      </c>
      <c r="B161" s="1">
        <f>Original_Data!C161</f>
        <v>-16</v>
      </c>
      <c r="G161" s="26">
        <f t="shared" si="59"/>
        <v>2009.8654377797409</v>
      </c>
      <c r="H161" s="26">
        <f t="shared" si="60"/>
        <v>2009.8785347411913</v>
      </c>
      <c r="I161" s="46">
        <f t="shared" si="75"/>
        <v>-8</v>
      </c>
      <c r="J161" s="46">
        <f t="shared" si="76"/>
        <v>-10</v>
      </c>
      <c r="K161" s="46">
        <f t="shared" si="77"/>
        <v>-11.111111111111111</v>
      </c>
      <c r="L161" s="26">
        <f t="shared" si="78"/>
        <v>1.1111111111111107</v>
      </c>
      <c r="M161" s="26">
        <f t="shared" si="79"/>
        <v>3.1111111111111107</v>
      </c>
      <c r="N161" s="27"/>
      <c r="Q161" s="13">
        <f t="shared" si="65"/>
        <v>2</v>
      </c>
      <c r="R161" s="40"/>
      <c r="S161" s="40"/>
      <c r="U161" s="40">
        <f t="shared" si="74"/>
        <v>0.45335589092660822</v>
      </c>
      <c r="V161" s="64">
        <f t="shared" si="64"/>
        <v>3.73E-2</v>
      </c>
    </row>
    <row r="162" spans="1:22">
      <c r="A162" s="7">
        <f>Original_Data!B162</f>
        <v>2009.0703928815919</v>
      </c>
      <c r="B162" s="1">
        <f>Original_Data!C162</f>
        <v>-15</v>
      </c>
      <c r="G162" s="26">
        <f t="shared" si="59"/>
        <v>2009.8916317026415</v>
      </c>
      <c r="H162" s="26">
        <f t="shared" si="60"/>
        <v>2009.9047286640919</v>
      </c>
      <c r="I162" s="46">
        <f t="shared" si="75"/>
        <v>-12</v>
      </c>
      <c r="J162" s="46">
        <f t="shared" si="76"/>
        <v>-10.666666666666666</v>
      </c>
      <c r="K162" s="46">
        <f t="shared" si="77"/>
        <v>-9.1111111111111107</v>
      </c>
      <c r="L162" s="26">
        <f t="shared" si="78"/>
        <v>-1.5555555555555554</v>
      </c>
      <c r="M162" s="26">
        <f t="shared" si="79"/>
        <v>-2.8888888888888893</v>
      </c>
      <c r="N162" s="27"/>
      <c r="Q162" s="13">
        <f t="shared" si="65"/>
        <v>3</v>
      </c>
      <c r="R162" s="40"/>
      <c r="S162" s="40"/>
      <c r="U162" s="40">
        <f t="shared" si="74"/>
        <v>0.92022637693134968</v>
      </c>
      <c r="V162" s="64">
        <f t="shared" si="64"/>
        <v>3.73E-2</v>
      </c>
    </row>
    <row r="163" spans="1:22">
      <c r="A163" s="7">
        <f>Original_Data!B163</f>
        <v>2009.0895578371019</v>
      </c>
      <c r="B163" s="1">
        <f>Original_Data!C163</f>
        <v>-14</v>
      </c>
      <c r="G163" s="26">
        <f t="shared" si="59"/>
        <v>2009.917825625542</v>
      </c>
      <c r="H163" s="26">
        <f t="shared" si="60"/>
        <v>2009.9309225869924</v>
      </c>
      <c r="I163" s="46">
        <f t="shared" si="75"/>
        <v>-12</v>
      </c>
      <c r="J163" s="46">
        <f t="shared" si="76"/>
        <v>-10</v>
      </c>
      <c r="K163" s="46">
        <f t="shared" si="77"/>
        <v>-8</v>
      </c>
      <c r="L163" s="26">
        <f t="shared" si="78"/>
        <v>-2</v>
      </c>
      <c r="M163" s="26">
        <f t="shared" si="79"/>
        <v>-4</v>
      </c>
      <c r="N163" s="27"/>
      <c r="Q163" s="13">
        <f t="shared" si="65"/>
        <v>4</v>
      </c>
      <c r="R163" s="40"/>
      <c r="S163" s="40"/>
      <c r="U163" s="40">
        <f t="shared" si="74"/>
        <v>0.956512713996162</v>
      </c>
      <c r="V163" s="64">
        <f t="shared" si="64"/>
        <v>3.73E-2</v>
      </c>
    </row>
    <row r="164" spans="1:22">
      <c r="A164" s="7">
        <f>Original_Data!B164</f>
        <v>2009.1087227926118</v>
      </c>
      <c r="B164" s="1">
        <f>Original_Data!C164</f>
        <v>-12</v>
      </c>
      <c r="G164" s="26">
        <f t="shared" si="59"/>
        <v>2009.9440195484426</v>
      </c>
      <c r="H164" s="26">
        <f t="shared" si="60"/>
        <v>2009.957116509893</v>
      </c>
      <c r="I164" s="46">
        <f t="shared" si="75"/>
        <v>-6</v>
      </c>
      <c r="J164" s="46"/>
      <c r="K164" s="46"/>
      <c r="L164" s="26"/>
      <c r="M164" s="26"/>
      <c r="N164" s="27"/>
      <c r="Q164" s="13">
        <f t="shared" si="65"/>
        <v>5</v>
      </c>
      <c r="R164" s="40"/>
      <c r="S164" s="40"/>
      <c r="U164" s="40">
        <f t="shared" si="74"/>
        <v>0.54523612173082603</v>
      </c>
      <c r="V164" s="64">
        <f t="shared" si="64"/>
        <v>3.73E-2</v>
      </c>
    </row>
    <row r="165" spans="1:22">
      <c r="A165" s="7">
        <f>Original_Data!B165</f>
        <v>2009.1278877481218</v>
      </c>
      <c r="B165" s="1">
        <f>Original_Data!C165</f>
        <v>-6</v>
      </c>
      <c r="G165" s="26">
        <f t="shared" si="59"/>
        <v>2009.9702134713432</v>
      </c>
      <c r="H165" s="26">
        <f t="shared" si="60"/>
        <v>2009.9833104327936</v>
      </c>
      <c r="I165" s="46">
        <f t="shared" si="75"/>
        <v>-3</v>
      </c>
      <c r="J165" s="46"/>
      <c r="K165" s="46"/>
      <c r="L165" s="26"/>
      <c r="M165" s="62"/>
      <c r="N165" s="27"/>
      <c r="Q165" s="13">
        <f t="shared" si="65"/>
        <v>6</v>
      </c>
      <c r="R165" s="40"/>
      <c r="S165" s="40"/>
      <c r="U165" s="40">
        <f t="shared" si="74"/>
        <v>-0.12116251151501142</v>
      </c>
      <c r="V165" s="64">
        <f t="shared" si="64"/>
        <v>3.73E-2</v>
      </c>
    </row>
    <row r="166" spans="1:22">
      <c r="A166" s="7">
        <f>Original_Data!B166</f>
        <v>2009.1470527036317</v>
      </c>
      <c r="B166" s="1">
        <f>Original_Data!C166</f>
        <v>-2</v>
      </c>
      <c r="G166" s="26">
        <f t="shared" si="59"/>
        <v>2009.9964073942438</v>
      </c>
      <c r="H166" s="26">
        <f t="shared" si="60"/>
        <v>2010.0095043556942</v>
      </c>
      <c r="I166" s="46">
        <f t="shared" si="75"/>
        <v>2</v>
      </c>
      <c r="J166" s="46"/>
      <c r="K166" s="46"/>
      <c r="L166" s="26"/>
      <c r="M166" s="62"/>
      <c r="N166" s="27"/>
      <c r="Q166" s="13">
        <f t="shared" si="65"/>
        <v>7</v>
      </c>
      <c r="R166" s="40"/>
      <c r="S166" s="40"/>
      <c r="U166" s="40">
        <f t="shared" si="74"/>
        <v>-0.73086785905203311</v>
      </c>
      <c r="V166" s="64">
        <f t="shared" si="64"/>
        <v>3.73E-2</v>
      </c>
    </row>
    <row r="167" spans="1:22">
      <c r="A167" s="7">
        <f>Original_Data!B167</f>
        <v>2009.1662176591417</v>
      </c>
      <c r="B167" s="1">
        <f>Original_Data!C167</f>
        <v>-4</v>
      </c>
      <c r="G167" s="26">
        <f t="shared" si="59"/>
        <v>2010.0226013171443</v>
      </c>
      <c r="H167" s="26">
        <f t="shared" si="60"/>
        <v>2010.0356982785947</v>
      </c>
      <c r="I167" s="46">
        <f t="shared" si="75"/>
        <v>-8</v>
      </c>
      <c r="J167" s="46"/>
      <c r="K167" s="46"/>
      <c r="L167" s="26"/>
      <c r="M167" s="62"/>
      <c r="N167" s="27"/>
      <c r="Q167" s="13">
        <f t="shared" si="65"/>
        <v>8</v>
      </c>
      <c r="R167" s="40"/>
      <c r="S167" s="40"/>
      <c r="U167" s="40">
        <f t="shared" si="74"/>
        <v>-0.9985920126497182</v>
      </c>
      <c r="V167" s="64">
        <f t="shared" si="64"/>
        <v>3.73E-2</v>
      </c>
    </row>
    <row r="168" spans="1:22">
      <c r="A168" s="7">
        <f>Original_Data!B168</f>
        <v>2009.1853826146516</v>
      </c>
      <c r="B168" s="1">
        <f>Original_Data!C168</f>
        <v>-4</v>
      </c>
      <c r="G168" s="26">
        <f t="shared" si="59"/>
        <v>2010.0487952400449</v>
      </c>
      <c r="H168" s="26">
        <f t="shared" si="60"/>
        <v>2010.0618922014953</v>
      </c>
      <c r="I168" s="46"/>
      <c r="J168" s="46"/>
      <c r="K168" s="46"/>
      <c r="L168" s="26"/>
      <c r="M168" s="62"/>
      <c r="N168" s="27"/>
      <c r="Q168" s="13">
        <f t="shared" si="65"/>
        <v>9</v>
      </c>
      <c r="R168" s="40"/>
      <c r="S168" s="40"/>
      <c r="U168" s="40">
        <f t="shared" si="74"/>
        <v>-0.79906386541807584</v>
      </c>
      <c r="V168" s="64">
        <f t="shared" si="64"/>
        <v>3.73E-2</v>
      </c>
    </row>
    <row r="169" spans="1:22">
      <c r="A169" s="7">
        <f>Original_Data!B169</f>
        <v>2009.2045475701616</v>
      </c>
      <c r="B169" s="1">
        <f>Original_Data!C169</f>
        <v>-4</v>
      </c>
      <c r="G169" s="26">
        <f t="shared" si="59"/>
        <v>2010.0749891629455</v>
      </c>
      <c r="H169" s="26">
        <f t="shared" si="60"/>
        <v>2010.0880861243959</v>
      </c>
      <c r="I169" s="46"/>
      <c r="J169" s="46"/>
      <c r="K169" s="46"/>
      <c r="L169" s="26"/>
      <c r="M169" s="62"/>
      <c r="N169" s="27"/>
      <c r="Q169" s="13">
        <f t="shared" si="65"/>
        <v>1</v>
      </c>
      <c r="R169" s="40"/>
      <c r="S169" s="40"/>
      <c r="U169" s="40">
        <f t="shared" si="74"/>
        <v>-0.22564485495442055</v>
      </c>
      <c r="V169" s="64">
        <f t="shared" si="64"/>
        <v>3.73E-2</v>
      </c>
    </row>
    <row r="170" spans="1:22">
      <c r="A170" s="7">
        <f>Original_Data!B170</f>
        <v>2009.2237125256715</v>
      </c>
      <c r="B170" s="1">
        <f>Original_Data!C170</f>
        <v>-10</v>
      </c>
      <c r="G170" s="26">
        <f t="shared" si="59"/>
        <v>2010.1011830858461</v>
      </c>
      <c r="H170" s="26">
        <f t="shared" si="60"/>
        <v>2010.1142800472965</v>
      </c>
      <c r="I170" s="46"/>
      <c r="J170" s="46"/>
      <c r="K170" s="46"/>
      <c r="L170" s="26"/>
      <c r="M170" s="62"/>
      <c r="N170" s="27"/>
      <c r="Q170" s="13">
        <f t="shared" si="65"/>
        <v>2</v>
      </c>
      <c r="R170" s="40"/>
      <c r="S170" s="40"/>
      <c r="U170" s="40">
        <f t="shared" si="74"/>
        <v>0.45335589090480249</v>
      </c>
      <c r="V170" s="64">
        <f t="shared" si="64"/>
        <v>3.73E-2</v>
      </c>
    </row>
    <row r="171" spans="1:22">
      <c r="A171" s="7">
        <f>Original_Data!B171</f>
        <v>2009.2428774811815</v>
      </c>
      <c r="B171" s="1">
        <f>Original_Data!C171</f>
        <v>-8</v>
      </c>
      <c r="G171" s="26">
        <f t="shared" si="59"/>
        <v>2010.1273770087466</v>
      </c>
      <c r="H171" s="26">
        <f t="shared" si="60"/>
        <v>2010.140473970197</v>
      </c>
      <c r="I171" s="46"/>
      <c r="J171" s="46"/>
      <c r="K171" s="46"/>
      <c r="L171" s="26"/>
      <c r="M171" s="62"/>
      <c r="N171" s="27"/>
      <c r="Q171" s="13">
        <f t="shared" si="65"/>
        <v>3</v>
      </c>
      <c r="R171" s="40"/>
      <c r="S171" s="40"/>
      <c r="U171" s="40">
        <f t="shared" si="74"/>
        <v>0.92022637692179698</v>
      </c>
      <c r="V171" s="64">
        <f t="shared" si="64"/>
        <v>3.73E-2</v>
      </c>
    </row>
    <row r="172" spans="1:22">
      <c r="A172" s="7">
        <f>Original_Data!B172</f>
        <v>2009.2620424366914</v>
      </c>
      <c r="B172" s="1">
        <f>Original_Data!C172</f>
        <v>-10</v>
      </c>
      <c r="G172" s="26">
        <f t="shared" si="59"/>
        <v>2010.1535709316472</v>
      </c>
      <c r="H172" s="26">
        <f t="shared" si="60"/>
        <v>2010.1666678930976</v>
      </c>
      <c r="N172" s="27"/>
      <c r="Q172" s="13">
        <f t="shared" si="65"/>
        <v>4</v>
      </c>
      <c r="R172" s="40"/>
      <c r="S172" s="40"/>
      <c r="U172" s="40">
        <f t="shared" si="74"/>
        <v>0.95651271400329796</v>
      </c>
      <c r="V172" s="64">
        <f t="shared" si="64"/>
        <v>3.73E-2</v>
      </c>
    </row>
    <row r="173" spans="1:22">
      <c r="A173" s="7">
        <f>Original_Data!B173</f>
        <v>2009.2812073922014</v>
      </c>
      <c r="B173" s="1">
        <f>Original_Data!C173</f>
        <v>-8</v>
      </c>
      <c r="G173" s="26">
        <f t="shared" si="59"/>
        <v>2010.1797648545478</v>
      </c>
      <c r="H173" s="26">
        <f t="shared" si="60"/>
        <v>2010.1928618159982</v>
      </c>
      <c r="N173" s="27"/>
      <c r="Q173" s="13">
        <f t="shared" si="65"/>
        <v>5</v>
      </c>
      <c r="R173" s="40"/>
      <c r="S173" s="40"/>
      <c r="U173" s="40">
        <f t="shared" si="74"/>
        <v>0.54523612175128633</v>
      </c>
      <c r="V173" s="64">
        <f t="shared" si="64"/>
        <v>3.73E-2</v>
      </c>
    </row>
    <row r="174" spans="1:22">
      <c r="A174" s="7">
        <f>Original_Data!B174</f>
        <v>2009.3003723477113</v>
      </c>
      <c r="B174" s="1">
        <f>Original_Data!C174</f>
        <v>-4</v>
      </c>
      <c r="G174" s="26">
        <f t="shared" si="59"/>
        <v>2010.2059587774484</v>
      </c>
      <c r="H174" s="26">
        <f t="shared" si="60"/>
        <v>2010.2190557388988</v>
      </c>
      <c r="N174" s="27"/>
      <c r="Q174" s="13">
        <f t="shared" si="65"/>
        <v>6</v>
      </c>
      <c r="R174" s="40"/>
      <c r="S174" s="40"/>
      <c r="U174" s="40">
        <f t="shared" si="74"/>
        <v>-0.12116251149072743</v>
      </c>
      <c r="V174" s="64">
        <f t="shared" si="64"/>
        <v>3.73E-2</v>
      </c>
    </row>
    <row r="175" spans="1:22">
      <c r="A175" s="7">
        <f>Original_Data!B175</f>
        <v>2009.3195373032213</v>
      </c>
      <c r="B175" s="1">
        <f>Original_Data!C175</f>
        <v>0</v>
      </c>
      <c r="G175" s="26">
        <f t="shared" si="59"/>
        <v>2010.2321527003489</v>
      </c>
      <c r="H175" s="26">
        <f t="shared" si="60"/>
        <v>2010.2452496617993</v>
      </c>
      <c r="N175" s="27"/>
      <c r="Q175" s="13">
        <f t="shared" si="65"/>
        <v>7</v>
      </c>
      <c r="R175" s="40"/>
      <c r="S175" s="40"/>
      <c r="U175" s="40">
        <f t="shared" si="74"/>
        <v>-0.73086785903537466</v>
      </c>
      <c r="V175" s="64">
        <f t="shared" si="64"/>
        <v>3.73E-2</v>
      </c>
    </row>
    <row r="176" spans="1:22">
      <c r="A176" s="7">
        <f>Original_Data!B176</f>
        <v>2009.3387022587312</v>
      </c>
      <c r="B176" s="1">
        <f>Original_Data!C176</f>
        <v>2</v>
      </c>
      <c r="G176" s="26">
        <f t="shared" si="59"/>
        <v>2010.2583466232495</v>
      </c>
      <c r="H176" s="26">
        <f t="shared" si="60"/>
        <v>2010.2714435846999</v>
      </c>
      <c r="N176" s="27"/>
      <c r="Q176" s="13">
        <f t="shared" si="65"/>
        <v>8</v>
      </c>
      <c r="R176" s="40"/>
      <c r="S176" s="40"/>
      <c r="U176" s="40">
        <f t="shared" si="74"/>
        <v>-0.99859201264842046</v>
      </c>
      <c r="V176" s="64">
        <f t="shared" si="64"/>
        <v>3.73E-2</v>
      </c>
    </row>
    <row r="177" spans="1:22">
      <c r="A177" s="7">
        <f>Original_Data!B177</f>
        <v>2009.3578672142412</v>
      </c>
      <c r="B177" s="1">
        <f>Original_Data!C177</f>
        <v>4</v>
      </c>
      <c r="G177" s="26">
        <f t="shared" si="59"/>
        <v>2010.2845405461501</v>
      </c>
      <c r="H177" s="26">
        <f t="shared" si="60"/>
        <v>2010.2976375076005</v>
      </c>
      <c r="N177" s="27"/>
      <c r="Q177" s="13">
        <f t="shared" si="65"/>
        <v>9</v>
      </c>
      <c r="R177" s="40"/>
      <c r="S177" s="40"/>
      <c r="U177" s="40">
        <f t="shared" si="74"/>
        <v>-0.79906386543275065</v>
      </c>
      <c r="V177" s="64">
        <f t="shared" si="64"/>
        <v>3.73E-2</v>
      </c>
    </row>
    <row r="178" spans="1:22">
      <c r="A178" s="7">
        <f>Original_Data!B178</f>
        <v>2009.3770321697511</v>
      </c>
      <c r="B178" s="1">
        <f>Original_Data!C178</f>
        <v>-4</v>
      </c>
      <c r="G178" s="26">
        <f t="shared" si="59"/>
        <v>2010.3107344690507</v>
      </c>
      <c r="H178" s="26">
        <f t="shared" si="60"/>
        <v>2010.3238314305011</v>
      </c>
      <c r="N178" s="27"/>
      <c r="Q178" s="13">
        <f t="shared" si="65"/>
        <v>1</v>
      </c>
      <c r="R178" s="40"/>
      <c r="S178" s="40"/>
      <c r="U178" s="40">
        <f t="shared" si="74"/>
        <v>-0.22564485497825384</v>
      </c>
      <c r="V178" s="64">
        <f t="shared" si="64"/>
        <v>3.73E-2</v>
      </c>
    </row>
    <row r="179" spans="1:22">
      <c r="A179" s="7">
        <f>Original_Data!B179</f>
        <v>2009.3961971252611</v>
      </c>
      <c r="B179" s="1">
        <f>Original_Data!C179</f>
        <v>-8</v>
      </c>
      <c r="G179" s="26">
        <f t="shared" si="59"/>
        <v>2010.3369283919512</v>
      </c>
      <c r="H179" s="26">
        <f t="shared" si="60"/>
        <v>2010.3500253534016</v>
      </c>
      <c r="N179" s="27"/>
      <c r="Q179" s="13">
        <f t="shared" si="65"/>
        <v>2</v>
      </c>
      <c r="R179" s="40"/>
      <c r="S179" s="40"/>
      <c r="U179" s="40">
        <f t="shared" si="74"/>
        <v>0.45335589088304751</v>
      </c>
      <c r="V179" s="64">
        <f t="shared" si="64"/>
        <v>3.73E-2</v>
      </c>
    </row>
    <row r="180" spans="1:22">
      <c r="A180" s="7">
        <f>Original_Data!B180</f>
        <v>2009.415362080771</v>
      </c>
      <c r="B180" s="1">
        <f>Original_Data!C180</f>
        <v>-10</v>
      </c>
      <c r="G180" s="26">
        <f t="shared" si="59"/>
        <v>2010.3631223148518</v>
      </c>
      <c r="H180" s="26">
        <f t="shared" si="60"/>
        <v>2010.3762192763022</v>
      </c>
      <c r="N180" s="27"/>
      <c r="Q180" s="13">
        <f t="shared" si="65"/>
        <v>3</v>
      </c>
      <c r="R180" s="40"/>
      <c r="S180" s="40"/>
      <c r="U180" s="40">
        <f t="shared" si="74"/>
        <v>0.92022637691222198</v>
      </c>
      <c r="V180" s="64">
        <f t="shared" si="64"/>
        <v>3.73E-2</v>
      </c>
    </row>
    <row r="181" spans="1:22">
      <c r="A181" s="7">
        <f>Original_Data!B181</f>
        <v>2009.434527036281</v>
      </c>
      <c r="B181" s="1">
        <f>Original_Data!C181</f>
        <v>-10</v>
      </c>
      <c r="G181" s="26">
        <f t="shared" si="59"/>
        <v>2010.3893162377524</v>
      </c>
      <c r="H181" s="26">
        <f t="shared" si="60"/>
        <v>2010.4024131992028</v>
      </c>
      <c r="N181" s="27"/>
      <c r="Q181" s="13">
        <f t="shared" si="65"/>
        <v>4</v>
      </c>
      <c r="R181" s="40"/>
      <c r="S181" s="40"/>
      <c r="U181" s="40">
        <f t="shared" si="74"/>
        <v>0.95651271401040072</v>
      </c>
      <c r="V181" s="64">
        <f t="shared" si="64"/>
        <v>3.73E-2</v>
      </c>
    </row>
    <row r="182" spans="1:22">
      <c r="A182" s="7">
        <f>Original_Data!B182</f>
        <v>2009.4536919917909</v>
      </c>
      <c r="B182" s="1">
        <f>Original_Data!C182</f>
        <v>-14</v>
      </c>
      <c r="G182" s="26">
        <f t="shared" si="59"/>
        <v>2010.415510160653</v>
      </c>
      <c r="H182" s="26">
        <f t="shared" si="60"/>
        <v>2010.4286071221034</v>
      </c>
      <c r="N182" s="27"/>
      <c r="Q182" s="13">
        <f t="shared" si="65"/>
        <v>5</v>
      </c>
      <c r="R182" s="40"/>
      <c r="S182" s="40"/>
      <c r="U182" s="40">
        <f t="shared" si="74"/>
        <v>0.54523612177179426</v>
      </c>
      <c r="V182" s="64">
        <f t="shared" si="64"/>
        <v>3.73E-2</v>
      </c>
    </row>
    <row r="183" spans="1:22">
      <c r="A183" s="7">
        <f>Original_Data!B183</f>
        <v>2009.4728569473009</v>
      </c>
      <c r="B183" s="1">
        <f>Original_Data!C183</f>
        <v>-22</v>
      </c>
      <c r="G183" s="26">
        <f t="shared" si="59"/>
        <v>2010.4417040835535</v>
      </c>
      <c r="H183" s="26">
        <f t="shared" si="60"/>
        <v>2010.4548010450039</v>
      </c>
      <c r="Q183" s="13">
        <f t="shared" si="65"/>
        <v>6</v>
      </c>
      <c r="R183" s="40"/>
      <c r="S183" s="40"/>
      <c r="U183" s="40">
        <f t="shared" si="74"/>
        <v>-0.12116251146655628</v>
      </c>
      <c r="V183" s="64">
        <f t="shared" si="64"/>
        <v>3.73E-2</v>
      </c>
    </row>
    <row r="184" spans="1:22">
      <c r="A184" s="7">
        <f>Original_Data!B184</f>
        <v>2009.4920219028108</v>
      </c>
      <c r="B184" s="1">
        <f>Original_Data!C184</f>
        <v>-22</v>
      </c>
      <c r="G184" s="26"/>
      <c r="H184" s="26"/>
    </row>
    <row r="185" spans="1:22">
      <c r="A185" s="7">
        <f>Original_Data!B185</f>
        <v>2009.5111868583208</v>
      </c>
      <c r="B185" s="1">
        <f>Original_Data!C185</f>
        <v>-16</v>
      </c>
      <c r="G185" s="26"/>
      <c r="H185" s="26"/>
    </row>
    <row r="186" spans="1:22">
      <c r="A186" s="7">
        <f>Original_Data!B186</f>
        <v>2009.5303518138307</v>
      </c>
      <c r="B186" s="1">
        <f>Original_Data!C186</f>
        <v>-14</v>
      </c>
      <c r="G186" s="26"/>
      <c r="H186" s="26"/>
    </row>
    <row r="187" spans="1:22">
      <c r="A187" s="7">
        <f>Original_Data!B187</f>
        <v>2009.5495167693407</v>
      </c>
      <c r="B187" s="1">
        <f>Original_Data!C187</f>
        <v>-14</v>
      </c>
      <c r="G187" s="26"/>
      <c r="H187" s="26"/>
    </row>
    <row r="188" spans="1:22">
      <c r="A188" s="7">
        <f>Original_Data!B188</f>
        <v>2009.5686817248506</v>
      </c>
      <c r="B188" s="1">
        <f>Original_Data!C188</f>
        <v>-12</v>
      </c>
      <c r="G188" s="26"/>
      <c r="H188" s="26"/>
    </row>
    <row r="189" spans="1:22">
      <c r="A189" s="7">
        <f>Original_Data!B189</f>
        <v>2009.5878466803606</v>
      </c>
      <c r="B189" s="1">
        <f>Original_Data!C189</f>
        <v>-12</v>
      </c>
      <c r="G189" s="26"/>
      <c r="H189" s="26"/>
    </row>
    <row r="190" spans="1:22">
      <c r="A190" s="7">
        <f>Original_Data!B190</f>
        <v>2009.6070116358705</v>
      </c>
      <c r="B190" s="1">
        <f>Original_Data!C190</f>
        <v>-6</v>
      </c>
      <c r="G190" s="26"/>
      <c r="H190" s="26"/>
    </row>
    <row r="191" spans="1:22">
      <c r="A191" s="7">
        <f>Original_Data!B191</f>
        <v>2009.6261765913805</v>
      </c>
      <c r="B191" s="1">
        <f>Original_Data!C191</f>
        <v>-4</v>
      </c>
      <c r="G191" s="26"/>
      <c r="H191" s="26"/>
    </row>
    <row r="192" spans="1:22">
      <c r="A192" s="7">
        <f>Original_Data!B192</f>
        <v>2009.6453415468904</v>
      </c>
      <c r="B192" s="1">
        <f>Original_Data!C192</f>
        <v>-2</v>
      </c>
      <c r="G192" s="26"/>
      <c r="H192" s="26"/>
    </row>
    <row r="193" spans="1:8">
      <c r="A193" s="49">
        <f>Original_Data!B193</f>
        <v>2009.6645065024004</v>
      </c>
      <c r="B193" s="48">
        <f>Original_Data!C193</f>
        <v>-4</v>
      </c>
      <c r="G193" s="26"/>
      <c r="H193" s="26"/>
    </row>
    <row r="194" spans="1:8">
      <c r="A194" s="49">
        <f>Original_Data!B194</f>
        <v>2009.6836714579104</v>
      </c>
      <c r="B194" s="48">
        <f>Original_Data!C194</f>
        <v>-10</v>
      </c>
      <c r="G194" s="26"/>
      <c r="H194" s="26"/>
    </row>
    <row r="195" spans="1:8">
      <c r="A195" s="49">
        <f>Original_Data!B195</f>
        <v>2009.7028364134203</v>
      </c>
      <c r="B195" s="48">
        <f>Original_Data!C195</f>
        <v>-12</v>
      </c>
      <c r="G195" s="26"/>
      <c r="H195" s="26"/>
    </row>
    <row r="196" spans="1:8">
      <c r="A196" s="49">
        <f>Original_Data!B196</f>
        <v>2009.7220013689303</v>
      </c>
      <c r="B196" s="48">
        <f>Original_Data!C196</f>
        <v>-10</v>
      </c>
      <c r="G196" s="26"/>
      <c r="H196" s="26"/>
    </row>
    <row r="197" spans="1:8">
      <c r="A197" s="49">
        <f>Original_Data!B197</f>
        <v>2009.7411663244402</v>
      </c>
      <c r="B197" s="48">
        <f>Original_Data!C197</f>
        <v>-10</v>
      </c>
      <c r="G197" s="26"/>
      <c r="H197" s="26"/>
    </row>
    <row r="198" spans="1:8">
      <c r="A198" s="49">
        <f>Original_Data!B198</f>
        <v>2009.7603312799502</v>
      </c>
      <c r="B198" s="48">
        <f>Original_Data!C198</f>
        <v>-12</v>
      </c>
      <c r="G198" s="26"/>
      <c r="H198" s="26"/>
    </row>
    <row r="199" spans="1:8">
      <c r="A199" s="49">
        <f>Original_Data!B199</f>
        <v>2009.7794962354601</v>
      </c>
      <c r="B199" s="48">
        <f>Original_Data!C199</f>
        <v>-16</v>
      </c>
      <c r="G199" s="26"/>
      <c r="H199" s="26"/>
    </row>
    <row r="200" spans="1:8">
      <c r="A200" s="49">
        <f>Original_Data!B200</f>
        <v>2009.7986611909701</v>
      </c>
      <c r="B200" s="48">
        <f>Original_Data!C200</f>
        <v>-18</v>
      </c>
      <c r="G200" s="26"/>
      <c r="H200" s="26"/>
    </row>
    <row r="201" spans="1:8">
      <c r="A201" s="49">
        <f>Original_Data!B201</f>
        <v>2009.81782614648</v>
      </c>
      <c r="B201" s="48">
        <f>Original_Data!C201</f>
        <v>-14</v>
      </c>
      <c r="G201" s="26"/>
      <c r="H201" s="26"/>
    </row>
    <row r="202" spans="1:8">
      <c r="A202" s="49">
        <f>Original_Data!B202</f>
        <v>2009.83699110199</v>
      </c>
      <c r="B202" s="48">
        <f>Original_Data!C202</f>
        <v>-16</v>
      </c>
      <c r="G202" s="26"/>
      <c r="H202" s="26"/>
    </row>
    <row r="203" spans="1:8">
      <c r="A203" s="49">
        <f>Original_Data!B203</f>
        <v>2009.8561560574999</v>
      </c>
      <c r="B203" s="48">
        <f>Original_Data!C203</f>
        <v>-10</v>
      </c>
      <c r="G203" s="26"/>
      <c r="H203" s="26"/>
    </row>
    <row r="204" spans="1:8">
      <c r="A204" s="49">
        <f>Original_Data!B204</f>
        <v>2009.8753210130099</v>
      </c>
      <c r="B204" s="48">
        <f>Original_Data!C204</f>
        <v>-8</v>
      </c>
      <c r="G204" s="26"/>
      <c r="H204" s="26"/>
    </row>
    <row r="205" spans="1:8">
      <c r="A205" s="49">
        <f>Original_Data!B205</f>
        <v>2009.8944859685198</v>
      </c>
      <c r="B205" s="48">
        <f>Original_Data!C205</f>
        <v>-14</v>
      </c>
      <c r="G205" s="26"/>
      <c r="H205" s="26"/>
    </row>
    <row r="206" spans="1:8">
      <c r="A206" s="49">
        <f>Original_Data!B206</f>
        <v>2009.9136509240298</v>
      </c>
      <c r="B206" s="48">
        <f>Original_Data!C206</f>
        <v>-10</v>
      </c>
      <c r="G206" s="26"/>
      <c r="H206" s="26"/>
    </row>
    <row r="207" spans="1:8">
      <c r="A207" s="49">
        <f>Original_Data!B207</f>
        <v>2009.9328158795397</v>
      </c>
      <c r="B207" s="48">
        <f>Original_Data!C207</f>
        <v>-12</v>
      </c>
      <c r="G207" s="26"/>
      <c r="H207" s="26"/>
    </row>
    <row r="208" spans="1:8">
      <c r="A208" s="49">
        <f>Original_Data!B208</f>
        <v>2009.9519808350497</v>
      </c>
      <c r="B208" s="48">
        <f>Original_Data!C208</f>
        <v>-6</v>
      </c>
      <c r="G208" s="26"/>
      <c r="H208" s="26"/>
    </row>
    <row r="209" spans="1:8">
      <c r="A209" s="49">
        <f>Original_Data!B209</f>
        <v>2009.9711457905596</v>
      </c>
      <c r="B209" s="48">
        <f>Original_Data!C209</f>
        <v>0</v>
      </c>
      <c r="G209" s="26"/>
      <c r="H209" s="26"/>
    </row>
    <row r="210" spans="1:8">
      <c r="A210" s="49">
        <f>Original_Data!B210</f>
        <v>2009.9903107460696</v>
      </c>
      <c r="B210" s="48">
        <f>Original_Data!C210</f>
        <v>-6</v>
      </c>
      <c r="G210" s="26"/>
      <c r="H210" s="26"/>
    </row>
    <row r="211" spans="1:8">
      <c r="A211" s="49">
        <f>Original_Data!B211</f>
        <v>2010.0094757015795</v>
      </c>
      <c r="B211" s="48">
        <f>Original_Data!C211</f>
        <v>2</v>
      </c>
      <c r="G211" s="26"/>
      <c r="H211" s="26"/>
    </row>
    <row r="212" spans="1:8">
      <c r="A212" s="49">
        <f>Original_Data!B212</f>
        <v>2010.0286406570895</v>
      </c>
      <c r="B212" s="48">
        <f>Original_Data!C212</f>
        <v>-8</v>
      </c>
      <c r="G212" s="26"/>
      <c r="H212" s="26"/>
    </row>
    <row r="213" spans="1:8">
      <c r="A213" s="49"/>
      <c r="B213" s="48"/>
      <c r="G213" s="26"/>
      <c r="H213" s="26"/>
    </row>
    <row r="214" spans="1:8">
      <c r="G214" s="26"/>
      <c r="H214" s="26"/>
    </row>
    <row r="215" spans="1:8">
      <c r="G215" s="26"/>
      <c r="H215" s="26"/>
    </row>
    <row r="216" spans="1:8">
      <c r="G216" s="26"/>
      <c r="H216" s="26"/>
    </row>
    <row r="217" spans="1:8">
      <c r="G217" s="26"/>
      <c r="H217" s="26"/>
    </row>
    <row r="218" spans="1:8">
      <c r="G218" s="26"/>
      <c r="H218" s="26"/>
    </row>
    <row r="219" spans="1:8">
      <c r="G219" s="26"/>
      <c r="H219" s="26"/>
    </row>
    <row r="220" spans="1:8">
      <c r="G220" s="26"/>
      <c r="H220" s="26"/>
    </row>
    <row r="221" spans="1:8">
      <c r="G221" s="26"/>
      <c r="H221" s="26"/>
    </row>
    <row r="222" spans="1:8">
      <c r="G222" s="26"/>
      <c r="H222" s="26"/>
    </row>
    <row r="223" spans="1:8">
      <c r="G223" s="26"/>
      <c r="H223" s="26"/>
    </row>
    <row r="224" spans="1:8">
      <c r="G224" s="26"/>
      <c r="H224" s="26"/>
    </row>
    <row r="225" spans="7:8">
      <c r="G225" s="26"/>
      <c r="H225" s="26"/>
    </row>
    <row r="226" spans="7:8">
      <c r="G226" s="26"/>
      <c r="H226" s="26"/>
    </row>
    <row r="227" spans="7:8">
      <c r="G227" s="26"/>
      <c r="H227" s="26"/>
    </row>
    <row r="228" spans="7:8">
      <c r="G228" s="26"/>
      <c r="H228" s="26"/>
    </row>
    <row r="229" spans="7:8">
      <c r="G229" s="26"/>
      <c r="H229" s="26"/>
    </row>
    <row r="230" spans="7:8">
      <c r="G230" s="26"/>
      <c r="H230" s="26"/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2.75"/>
  <cols>
    <col min="1" max="1" width="28.5703125" customWidth="1"/>
    <col min="2" max="2" width="55.85546875" customWidth="1"/>
  </cols>
  <sheetData>
    <row r="2" spans="1:2" ht="15">
      <c r="A2" s="71"/>
    </row>
    <row r="3" spans="1:2" ht="16.5" thickBot="1">
      <c r="A3" s="89" t="s">
        <v>72</v>
      </c>
    </row>
    <row r="4" spans="1:2" ht="15.75" thickTop="1" thickBot="1">
      <c r="A4" s="73" t="s">
        <v>73</v>
      </c>
      <c r="B4" s="74" t="s">
        <v>74</v>
      </c>
    </row>
    <row r="5" spans="1:2" ht="3" customHeight="1" thickBot="1">
      <c r="A5" s="75"/>
      <c r="B5" s="77"/>
    </row>
    <row r="6" spans="1:2" ht="15.75" thickBot="1">
      <c r="A6" s="78" t="s">
        <v>75</v>
      </c>
      <c r="B6" s="79"/>
    </row>
    <row r="7" spans="1:2" ht="15.75" thickBot="1">
      <c r="A7" s="80" t="s">
        <v>76</v>
      </c>
      <c r="B7" s="81" t="s">
        <v>77</v>
      </c>
    </row>
    <row r="8" spans="1:2" ht="15.75" thickBot="1">
      <c r="A8" s="80" t="s">
        <v>78</v>
      </c>
      <c r="B8" s="82" t="s">
        <v>79</v>
      </c>
    </row>
    <row r="9" spans="1:2" ht="15.75" thickBot="1">
      <c r="A9" s="80" t="s">
        <v>80</v>
      </c>
      <c r="B9" s="81" t="s">
        <v>81</v>
      </c>
    </row>
    <row r="10" spans="1:2" ht="3" customHeight="1" thickBot="1">
      <c r="A10" s="83"/>
      <c r="B10" s="84"/>
    </row>
    <row r="11" spans="1:2" ht="15.75" thickBot="1">
      <c r="A11" s="78" t="s">
        <v>82</v>
      </c>
      <c r="B11" s="79"/>
    </row>
    <row r="12" spans="1:2" ht="15.75" thickBot="1">
      <c r="A12" s="80" t="s">
        <v>83</v>
      </c>
      <c r="B12" s="87">
        <v>38718</v>
      </c>
    </row>
    <row r="13" spans="1:2" ht="15.75" thickBot="1">
      <c r="A13" s="80" t="s">
        <v>84</v>
      </c>
      <c r="B13" s="87">
        <v>40087</v>
      </c>
    </row>
    <row r="14" spans="1:2" ht="15.75" thickBot="1">
      <c r="A14" s="80" t="s">
        <v>85</v>
      </c>
      <c r="B14" s="88">
        <v>200</v>
      </c>
    </row>
    <row r="15" spans="1:2" ht="15.75" thickBot="1">
      <c r="A15" s="80" t="s">
        <v>86</v>
      </c>
      <c r="B15" s="81" t="s">
        <v>87</v>
      </c>
    </row>
    <row r="16" spans="1:2" ht="15.75" thickBot="1">
      <c r="A16" s="80" t="s">
        <v>88</v>
      </c>
      <c r="B16" s="81" t="s">
        <v>87</v>
      </c>
    </row>
    <row r="17" spans="1:8" ht="15.75" thickBot="1">
      <c r="A17" s="85" t="s">
        <v>89</v>
      </c>
      <c r="B17" s="86" t="s">
        <v>87</v>
      </c>
    </row>
    <row r="18" spans="1:8" ht="15.75" thickTop="1">
      <c r="A18" s="71"/>
    </row>
    <row r="19" spans="1:8" ht="15">
      <c r="B19" s="71"/>
    </row>
    <row r="20" spans="1:8" ht="16.5" thickBot="1">
      <c r="B20" s="72" t="s">
        <v>90</v>
      </c>
    </row>
    <row r="21" spans="1:8" ht="16.5" thickTop="1" thickBot="1">
      <c r="B21" s="73" t="s">
        <v>91</v>
      </c>
      <c r="C21" s="90" t="s">
        <v>92</v>
      </c>
      <c r="D21" s="91" t="s">
        <v>93</v>
      </c>
      <c r="E21" s="91"/>
      <c r="F21" s="91"/>
      <c r="G21" s="91"/>
      <c r="H21" s="92"/>
    </row>
    <row r="22" spans="1:8" ht="3" customHeight="1" thickBot="1">
      <c r="B22" s="75"/>
      <c r="C22" s="93"/>
      <c r="D22" s="94"/>
      <c r="E22" s="94"/>
      <c r="F22" s="94"/>
      <c r="G22" s="94"/>
      <c r="H22" s="76"/>
    </row>
    <row r="23" spans="1:8" ht="15.75" thickBot="1">
      <c r="B23" s="78" t="s">
        <v>94</v>
      </c>
      <c r="C23" s="95" t="s">
        <v>95</v>
      </c>
      <c r="D23" s="96" t="s">
        <v>96</v>
      </c>
      <c r="E23" s="96"/>
      <c r="F23" s="96"/>
      <c r="G23" s="96"/>
      <c r="H23" s="79"/>
    </row>
    <row r="24" spans="1:8" ht="3" customHeight="1" thickBot="1">
      <c r="B24" s="83"/>
      <c r="C24" s="93"/>
      <c r="D24" s="94"/>
      <c r="E24" s="94"/>
      <c r="F24" s="94"/>
      <c r="G24" s="94"/>
      <c r="H24" s="76"/>
    </row>
    <row r="25" spans="1:8" ht="15.75" thickBot="1">
      <c r="B25" s="80" t="s">
        <v>97</v>
      </c>
      <c r="C25" s="97" t="s">
        <v>98</v>
      </c>
      <c r="D25" s="98" t="s">
        <v>99</v>
      </c>
      <c r="E25" s="99"/>
      <c r="F25" s="99"/>
      <c r="G25" s="99"/>
      <c r="H25" s="79"/>
    </row>
    <row r="26" spans="1:8" ht="15.75" thickBot="1">
      <c r="B26" s="80" t="s">
        <v>100</v>
      </c>
      <c r="C26" s="97" t="s">
        <v>101</v>
      </c>
      <c r="D26" s="98" t="s">
        <v>101</v>
      </c>
      <c r="E26" s="99"/>
      <c r="F26" s="99"/>
      <c r="G26" s="99"/>
      <c r="H26" s="79"/>
    </row>
    <row r="27" spans="1:8" ht="15.75" thickBot="1">
      <c r="B27" s="80" t="s">
        <v>102</v>
      </c>
      <c r="C27" s="97" t="s">
        <v>103</v>
      </c>
      <c r="D27" s="98" t="s">
        <v>103</v>
      </c>
      <c r="E27" s="99"/>
      <c r="F27" s="99"/>
      <c r="G27" s="99"/>
      <c r="H27" s="79"/>
    </row>
    <row r="28" spans="1:8" ht="15.75" thickBot="1">
      <c r="B28" s="80" t="s">
        <v>104</v>
      </c>
      <c r="C28" s="97" t="s">
        <v>105</v>
      </c>
      <c r="D28" s="98" t="s">
        <v>105</v>
      </c>
      <c r="E28" s="99"/>
      <c r="F28" s="99"/>
      <c r="G28" s="99"/>
      <c r="H28" s="79"/>
    </row>
    <row r="29" spans="1:8" ht="15.75" thickBot="1">
      <c r="B29" s="80" t="s">
        <v>106</v>
      </c>
      <c r="C29" s="97">
        <v>0</v>
      </c>
      <c r="D29" s="98">
        <v>0</v>
      </c>
      <c r="E29" s="99"/>
      <c r="F29" s="99"/>
      <c r="G29" s="99"/>
      <c r="H29" s="79"/>
    </row>
    <row r="30" spans="1:8" ht="15.75" thickBot="1">
      <c r="B30" s="80" t="s">
        <v>107</v>
      </c>
      <c r="C30" s="97">
        <v>2006.133</v>
      </c>
      <c r="D30" s="99">
        <v>2006.3420000000001</v>
      </c>
      <c r="E30" s="99"/>
      <c r="F30" s="99"/>
      <c r="G30" s="99"/>
      <c r="H30" s="79"/>
    </row>
    <row r="31" spans="1:8" ht="15.75" thickBot="1">
      <c r="B31" s="80" t="s">
        <v>108</v>
      </c>
      <c r="C31" s="97">
        <v>2009.8520000000001</v>
      </c>
      <c r="D31" s="99">
        <v>2009.721</v>
      </c>
      <c r="E31" s="99"/>
      <c r="F31" s="99"/>
      <c r="G31" s="99"/>
      <c r="H31" s="79"/>
    </row>
    <row r="32" spans="1:8" ht="3" customHeight="1" thickBot="1">
      <c r="B32" s="83"/>
      <c r="C32" s="93"/>
      <c r="D32" s="100"/>
      <c r="E32" s="100"/>
      <c r="F32" s="100"/>
      <c r="G32" s="100"/>
      <c r="H32" s="76"/>
    </row>
    <row r="33" spans="2:8" ht="15.75" thickBot="1">
      <c r="B33" s="78" t="s">
        <v>109</v>
      </c>
      <c r="C33" s="95" t="s">
        <v>95</v>
      </c>
      <c r="D33" s="96" t="s">
        <v>96</v>
      </c>
      <c r="E33" s="96"/>
      <c r="F33" s="96"/>
      <c r="G33" s="96"/>
      <c r="H33" s="79"/>
    </row>
    <row r="34" spans="2:8" ht="3" customHeight="1" thickBot="1">
      <c r="B34" s="83"/>
      <c r="C34" s="101" t="s">
        <v>95</v>
      </c>
      <c r="D34" s="94" t="s">
        <v>96</v>
      </c>
      <c r="E34" s="94"/>
      <c r="F34" s="94"/>
      <c r="G34" s="94"/>
      <c r="H34" s="76"/>
    </row>
    <row r="35" spans="2:8" ht="15.75" thickBot="1">
      <c r="B35" s="80" t="s">
        <v>110</v>
      </c>
      <c r="C35" s="97">
        <v>143</v>
      </c>
      <c r="D35" s="99">
        <v>44</v>
      </c>
      <c r="E35" s="99"/>
      <c r="F35" s="99"/>
      <c r="G35" s="99"/>
      <c r="H35" s="79"/>
    </row>
    <row r="36" spans="2:8" ht="15.75" thickBot="1">
      <c r="B36" s="80" t="s">
        <v>111</v>
      </c>
      <c r="C36" s="97">
        <v>16</v>
      </c>
      <c r="D36" s="99">
        <v>5</v>
      </c>
      <c r="E36" s="99"/>
      <c r="F36" s="99"/>
      <c r="G36" s="99"/>
      <c r="H36" s="79"/>
    </row>
    <row r="37" spans="2:8" ht="3" customHeight="1" thickBot="1">
      <c r="B37" s="83"/>
      <c r="C37" s="93"/>
      <c r="D37" s="100"/>
      <c r="E37" s="100"/>
      <c r="F37" s="100"/>
      <c r="G37" s="100"/>
      <c r="H37" s="76"/>
    </row>
    <row r="38" spans="2:8" ht="15.75" thickBot="1">
      <c r="B38" s="80" t="s">
        <v>112</v>
      </c>
      <c r="C38" s="97">
        <v>-9.5559999999999992</v>
      </c>
      <c r="D38" s="99">
        <v>-8.2110000000000003</v>
      </c>
      <c r="E38" s="99"/>
      <c r="F38" s="99"/>
      <c r="G38" s="99"/>
      <c r="H38" s="79"/>
    </row>
    <row r="39" spans="2:8" ht="15.75" thickBot="1">
      <c r="B39" s="80" t="s">
        <v>113</v>
      </c>
      <c r="C39" s="97">
        <v>-2.7229999999999999</v>
      </c>
      <c r="D39" s="99">
        <v>-3.0139999999999998</v>
      </c>
      <c r="E39" s="99"/>
      <c r="F39" s="99"/>
      <c r="G39" s="99"/>
      <c r="H39" s="79"/>
    </row>
    <row r="40" spans="2:8" ht="15.75" thickBot="1">
      <c r="B40" s="80" t="s">
        <v>114</v>
      </c>
      <c r="C40" s="97">
        <v>-5.6000000000000001E-2</v>
      </c>
      <c r="D40" s="99">
        <v>0.313</v>
      </c>
      <c r="E40" s="99"/>
      <c r="F40" s="99"/>
      <c r="G40" s="99"/>
      <c r="H40" s="79"/>
    </row>
    <row r="41" spans="2:8" ht="15.75" thickBot="1">
      <c r="B41" s="80" t="s">
        <v>115</v>
      </c>
      <c r="C41" s="97">
        <v>2.6669999999999998</v>
      </c>
      <c r="D41" s="99">
        <v>3.653</v>
      </c>
      <c r="E41" s="99"/>
      <c r="F41" s="99"/>
      <c r="G41" s="99"/>
      <c r="H41" s="79"/>
    </row>
    <row r="42" spans="2:8" ht="15.75" thickBot="1">
      <c r="B42" s="80" t="s">
        <v>116</v>
      </c>
      <c r="C42" s="97">
        <v>10.333</v>
      </c>
      <c r="D42" s="99">
        <v>6.3</v>
      </c>
      <c r="E42" s="99"/>
      <c r="F42" s="99"/>
      <c r="G42" s="99"/>
      <c r="H42" s="79"/>
    </row>
    <row r="43" spans="2:8" ht="15.75" thickBot="1">
      <c r="B43" s="80" t="s">
        <v>117</v>
      </c>
      <c r="C43" s="97">
        <v>-1.2999999999999999E-2</v>
      </c>
      <c r="D43" s="99">
        <v>1.4E-2</v>
      </c>
      <c r="E43" s="99"/>
      <c r="F43" s="99"/>
      <c r="G43" s="99"/>
      <c r="H43" s="79"/>
    </row>
    <row r="44" spans="2:8" ht="3" customHeight="1" thickBot="1">
      <c r="B44" s="83"/>
      <c r="C44" s="93"/>
      <c r="D44" s="100"/>
      <c r="E44" s="100"/>
      <c r="F44" s="100"/>
      <c r="G44" s="100"/>
      <c r="H44" s="76"/>
    </row>
    <row r="45" spans="2:8" ht="15.75" thickBot="1">
      <c r="B45" s="80" t="s">
        <v>118</v>
      </c>
      <c r="C45" s="97">
        <v>0.34499999999999997</v>
      </c>
      <c r="D45" s="99">
        <v>0.626</v>
      </c>
      <c r="E45" s="99"/>
      <c r="F45" s="99"/>
      <c r="G45" s="99"/>
      <c r="H45" s="79"/>
    </row>
    <row r="46" spans="2:8" ht="15.75" thickBot="1">
      <c r="B46" s="80" t="s">
        <v>119</v>
      </c>
      <c r="C46" s="97">
        <v>-0.69440000000000002</v>
      </c>
      <c r="D46" s="99">
        <v>-1.248</v>
      </c>
      <c r="E46" s="99"/>
      <c r="F46" s="99"/>
      <c r="G46" s="99"/>
      <c r="H46" s="79"/>
    </row>
    <row r="47" spans="2:8" ht="15.75" thickBot="1">
      <c r="B47" s="80" t="s">
        <v>120</v>
      </c>
      <c r="C47" s="97">
        <v>0.66800000000000004</v>
      </c>
      <c r="D47" s="99">
        <v>1.2749999999999999</v>
      </c>
      <c r="E47" s="99"/>
      <c r="F47" s="99"/>
      <c r="G47" s="99"/>
      <c r="H47" s="79"/>
    </row>
    <row r="48" spans="2:8" ht="15.75" thickBot="1">
      <c r="B48" s="80" t="s">
        <v>121</v>
      </c>
      <c r="C48" s="97">
        <v>16.981110000000001</v>
      </c>
      <c r="D48" s="99">
        <v>17.216999999999999</v>
      </c>
      <c r="E48" s="99"/>
      <c r="F48" s="99"/>
      <c r="G48" s="99"/>
      <c r="H48" s="79"/>
    </row>
    <row r="49" spans="2:8" ht="15.75" thickBot="1">
      <c r="B49" s="80" t="s">
        <v>122</v>
      </c>
      <c r="C49" s="97">
        <v>4.1208099999999996</v>
      </c>
      <c r="D49" s="99">
        <v>4.1493399999999996</v>
      </c>
      <c r="E49" s="99"/>
      <c r="F49" s="99"/>
      <c r="G49" s="99"/>
      <c r="H49" s="79"/>
    </row>
    <row r="50" spans="2:8" ht="3" customHeight="1" thickBot="1">
      <c r="B50" s="83"/>
      <c r="C50" s="93"/>
      <c r="D50" s="100"/>
      <c r="E50" s="100"/>
      <c r="F50" s="100"/>
      <c r="G50" s="100"/>
      <c r="H50" s="76"/>
    </row>
    <row r="51" spans="2:8" ht="15.75" thickBot="1">
      <c r="B51" s="80" t="s">
        <v>123</v>
      </c>
      <c r="C51" s="97">
        <v>-0.04</v>
      </c>
      <c r="D51" s="99">
        <v>-0.34</v>
      </c>
      <c r="E51" s="99"/>
      <c r="F51" s="99"/>
      <c r="G51" s="99"/>
      <c r="H51" s="79"/>
    </row>
    <row r="52" spans="2:8" ht="15.75" thickBot="1">
      <c r="B52" s="85" t="s">
        <v>124</v>
      </c>
      <c r="C52" s="102">
        <v>-0.44</v>
      </c>
      <c r="D52" s="103">
        <v>-0.99</v>
      </c>
      <c r="E52" s="103"/>
      <c r="F52" s="103"/>
      <c r="G52" s="103"/>
      <c r="H52" s="104"/>
    </row>
    <row r="53" spans="2:8" ht="15.75" thickTop="1">
      <c r="B53" s="71"/>
    </row>
    <row r="54" spans="2:8" ht="15">
      <c r="B54" s="71"/>
    </row>
    <row r="55" spans="2:8" ht="16.5" thickBot="1">
      <c r="B55" s="89" t="s">
        <v>125</v>
      </c>
    </row>
    <row r="56" spans="2:8" ht="16.5" thickTop="1" thickBot="1">
      <c r="B56" s="73" t="s">
        <v>91</v>
      </c>
      <c r="C56" s="90" t="s">
        <v>92</v>
      </c>
      <c r="D56" s="91" t="s">
        <v>126</v>
      </c>
      <c r="E56" s="91"/>
      <c r="F56" s="105"/>
      <c r="G56" s="105"/>
      <c r="H56" s="92"/>
    </row>
    <row r="57" spans="2:8" ht="3" customHeight="1" thickBot="1">
      <c r="B57" s="75"/>
      <c r="C57" s="93"/>
      <c r="D57" s="106"/>
      <c r="E57" s="106"/>
      <c r="F57" s="106"/>
      <c r="G57" s="106"/>
      <c r="H57" s="76"/>
    </row>
    <row r="58" spans="2:8" ht="15.75" thickBot="1">
      <c r="B58" s="78" t="s">
        <v>127</v>
      </c>
      <c r="C58" s="95" t="s">
        <v>95</v>
      </c>
      <c r="D58" s="96" t="s">
        <v>96</v>
      </c>
      <c r="E58" s="107"/>
      <c r="F58" s="107"/>
      <c r="G58" s="107"/>
      <c r="H58" s="79"/>
    </row>
    <row r="59" spans="2:8" ht="3" customHeight="1" thickBot="1">
      <c r="B59" s="83"/>
      <c r="C59" s="93"/>
      <c r="D59" s="100"/>
      <c r="E59" s="100"/>
      <c r="F59" s="100"/>
      <c r="G59" s="100"/>
      <c r="H59" s="76"/>
    </row>
    <row r="60" spans="2:8" ht="15.75" thickBot="1">
      <c r="B60" s="80" t="s">
        <v>128</v>
      </c>
      <c r="C60" s="108">
        <v>0.999</v>
      </c>
      <c r="D60" s="99" t="s">
        <v>129</v>
      </c>
      <c r="E60" s="99"/>
      <c r="F60" s="99"/>
      <c r="G60" s="99"/>
      <c r="H60" s="79"/>
    </row>
    <row r="61" spans="2:8" ht="18.75" thickBot="1">
      <c r="B61" s="80" t="s">
        <v>130</v>
      </c>
      <c r="C61" s="97">
        <v>0.127</v>
      </c>
      <c r="D61" s="99">
        <v>2.1999999999999999E-2</v>
      </c>
      <c r="E61" s="99"/>
      <c r="F61" s="99"/>
      <c r="G61" s="99"/>
      <c r="H61" s="79"/>
    </row>
    <row r="62" spans="2:8" ht="3" customHeight="1" thickBot="1">
      <c r="B62" s="83"/>
      <c r="C62" s="93"/>
      <c r="D62" s="100"/>
      <c r="E62" s="100"/>
      <c r="F62" s="100"/>
      <c r="G62" s="100"/>
      <c r="H62" s="76"/>
    </row>
    <row r="63" spans="2:8" ht="15.75" thickBot="1">
      <c r="B63" s="78" t="s">
        <v>131</v>
      </c>
      <c r="C63" s="109"/>
      <c r="D63" s="99"/>
      <c r="E63" s="99"/>
      <c r="F63" s="99"/>
      <c r="G63" s="99"/>
      <c r="H63" s="79"/>
    </row>
    <row r="64" spans="2:8" ht="3" customHeight="1" thickBot="1">
      <c r="B64" s="83"/>
      <c r="C64" s="93"/>
      <c r="D64" s="100"/>
      <c r="E64" s="100"/>
      <c r="F64" s="100"/>
      <c r="G64" s="100"/>
      <c r="H64" s="76"/>
    </row>
    <row r="65" spans="2:8" ht="14.25" customHeight="1" thickBot="1">
      <c r="B65" s="80" t="s">
        <v>132</v>
      </c>
      <c r="C65" s="97" t="s">
        <v>133</v>
      </c>
      <c r="D65" s="98" t="s">
        <v>134</v>
      </c>
      <c r="E65" s="99"/>
      <c r="F65" s="99"/>
      <c r="G65" s="99"/>
      <c r="H65" s="79"/>
    </row>
    <row r="66" spans="2:8" ht="15.75" thickBot="1">
      <c r="B66" s="80" t="s">
        <v>135</v>
      </c>
      <c r="C66" s="97">
        <v>3.0000000000000001E-5</v>
      </c>
      <c r="D66" s="98">
        <v>0.58399999999999996</v>
      </c>
      <c r="E66" s="99"/>
      <c r="F66" s="99"/>
      <c r="G66" s="99"/>
      <c r="H66" s="79"/>
    </row>
    <row r="67" spans="2:8" ht="15.75" customHeight="1" thickBot="1">
      <c r="B67" s="80" t="s">
        <v>136</v>
      </c>
      <c r="C67" s="97" t="s">
        <v>137</v>
      </c>
      <c r="D67" s="98" t="s">
        <v>138</v>
      </c>
      <c r="E67" s="99"/>
      <c r="F67" s="99"/>
      <c r="G67" s="99"/>
      <c r="H67" s="79"/>
    </row>
    <row r="68" spans="2:8" ht="3" customHeight="1" thickBot="1">
      <c r="B68" s="83"/>
      <c r="C68" s="93"/>
      <c r="D68" s="110"/>
      <c r="E68" s="100"/>
      <c r="F68" s="100"/>
      <c r="G68" s="100"/>
      <c r="H68" s="76"/>
    </row>
    <row r="69" spans="2:8" ht="15.75" thickBot="1">
      <c r="B69" s="78" t="s">
        <v>139</v>
      </c>
      <c r="C69" s="109"/>
      <c r="D69" s="98"/>
      <c r="E69" s="99"/>
      <c r="F69" s="99"/>
      <c r="G69" s="99"/>
      <c r="H69" s="79"/>
    </row>
    <row r="70" spans="2:8" ht="3" customHeight="1" thickBot="1">
      <c r="B70" s="83"/>
      <c r="C70" s="93"/>
      <c r="D70" s="110"/>
      <c r="E70" s="100"/>
      <c r="F70" s="100"/>
      <c r="G70" s="100"/>
      <c r="H70" s="76"/>
    </row>
    <row r="71" spans="2:8" ht="14.25" customHeight="1" thickBot="1">
      <c r="B71" s="80" t="s">
        <v>132</v>
      </c>
      <c r="C71" s="97" t="s">
        <v>140</v>
      </c>
      <c r="D71" s="98" t="s">
        <v>141</v>
      </c>
      <c r="E71" s="99"/>
      <c r="F71" s="99"/>
      <c r="G71" s="99"/>
      <c r="H71" s="79"/>
    </row>
    <row r="72" spans="2:8" ht="15.75" thickBot="1">
      <c r="B72" s="80" t="s">
        <v>142</v>
      </c>
      <c r="C72" s="108">
        <v>0.99990000000000001</v>
      </c>
      <c r="D72" s="111">
        <v>0.75</v>
      </c>
      <c r="E72" s="99"/>
      <c r="F72" s="99"/>
      <c r="G72" s="99"/>
      <c r="H72" s="79"/>
    </row>
    <row r="73" spans="2:8" ht="15.75" thickBot="1">
      <c r="B73" s="80" t="s">
        <v>136</v>
      </c>
      <c r="C73" s="97" t="s">
        <v>143</v>
      </c>
      <c r="D73" s="98" t="s">
        <v>143</v>
      </c>
      <c r="E73" s="99"/>
      <c r="F73" s="99"/>
      <c r="G73" s="99"/>
      <c r="H73" s="79"/>
    </row>
    <row r="74" spans="2:8" ht="3" customHeight="1" thickBot="1">
      <c r="B74" s="83"/>
      <c r="C74" s="93"/>
      <c r="D74" s="100"/>
      <c r="E74" s="100"/>
      <c r="F74" s="100"/>
      <c r="G74" s="100"/>
      <c r="H74" s="76"/>
    </row>
    <row r="75" spans="2:8" ht="15.75" thickBot="1">
      <c r="B75" s="78" t="s">
        <v>144</v>
      </c>
      <c r="C75" s="95" t="s">
        <v>95</v>
      </c>
      <c r="D75" s="96" t="s">
        <v>96</v>
      </c>
      <c r="E75" s="99"/>
      <c r="F75" s="99"/>
      <c r="G75" s="99"/>
      <c r="H75" s="79"/>
    </row>
    <row r="76" spans="2:8" ht="3" customHeight="1" thickBot="1">
      <c r="B76" s="83"/>
      <c r="C76" s="93"/>
      <c r="D76" s="100"/>
      <c r="E76" s="100"/>
      <c r="F76" s="100"/>
      <c r="G76" s="100"/>
      <c r="H76" s="76"/>
    </row>
    <row r="77" spans="2:8" ht="15.75" thickBot="1">
      <c r="B77" s="80" t="s">
        <v>145</v>
      </c>
      <c r="C77" s="112">
        <v>0.36499999999999999</v>
      </c>
      <c r="D77" s="113">
        <v>0.21299999999999999</v>
      </c>
      <c r="E77" s="96"/>
      <c r="F77" s="96"/>
      <c r="G77" s="96"/>
      <c r="H77" s="79"/>
    </row>
    <row r="78" spans="2:8" ht="15.75" thickBot="1">
      <c r="B78" s="80" t="s">
        <v>142</v>
      </c>
      <c r="C78" s="114">
        <v>0.99</v>
      </c>
      <c r="D78" s="115">
        <v>0.6</v>
      </c>
      <c r="E78" s="99"/>
      <c r="F78" s="99"/>
      <c r="G78" s="99"/>
      <c r="H78" s="79"/>
    </row>
    <row r="79" spans="2:8" ht="15.75" thickBot="1">
      <c r="B79" s="85" t="s">
        <v>146</v>
      </c>
      <c r="C79" s="102" t="s">
        <v>147</v>
      </c>
      <c r="D79" s="103" t="s">
        <v>148</v>
      </c>
      <c r="E79" s="103"/>
      <c r="F79" s="103"/>
      <c r="G79" s="103"/>
      <c r="H79" s="104"/>
    </row>
    <row r="80" spans="2:8" ht="15.75" thickTop="1">
      <c r="B80" s="7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4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0.42578125" style="117" customWidth="1"/>
    <col min="2" max="2" width="18.5703125" style="119" customWidth="1"/>
    <col min="3" max="3" width="19.140625" style="119" customWidth="1"/>
    <col min="4" max="13" width="10.42578125" style="117" customWidth="1"/>
  </cols>
  <sheetData>
    <row r="1" spans="1:13" s="9" customFormat="1">
      <c r="A1" s="116" t="s">
        <v>149</v>
      </c>
      <c r="B1" s="118" t="s">
        <v>154</v>
      </c>
      <c r="C1" s="118" t="s">
        <v>155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>
      <c r="A2" s="117" t="s">
        <v>150</v>
      </c>
      <c r="B2" s="119">
        <v>-1.222</v>
      </c>
      <c r="C2" s="119">
        <v>0.27</v>
      </c>
    </row>
    <row r="3" spans="1:13">
      <c r="A3" s="117" t="s">
        <v>151</v>
      </c>
      <c r="B3" s="119">
        <v>-0.33300000000000002</v>
      </c>
      <c r="C3" s="119">
        <v>-4.1440000000000001</v>
      </c>
    </row>
    <row r="4" spans="1:13">
      <c r="A4" s="117" t="s">
        <v>152</v>
      </c>
      <c r="B4" s="119">
        <v>0.55600000000000005</v>
      </c>
      <c r="C4" s="119">
        <v>0.95599999999999996</v>
      </c>
    </row>
    <row r="5" spans="1:13">
      <c r="A5" s="117" t="s">
        <v>153</v>
      </c>
      <c r="B5" s="119">
        <v>2.222</v>
      </c>
      <c r="C5" s="119">
        <v>1.7889999999999999</v>
      </c>
    </row>
    <row r="6" spans="1:13">
      <c r="B6" s="119">
        <v>1</v>
      </c>
      <c r="C6" s="119">
        <v>-3.2669999999999999</v>
      </c>
    </row>
    <row r="7" spans="1:13">
      <c r="B7" s="119">
        <v>1.778</v>
      </c>
      <c r="C7" s="119">
        <v>-6.3220000000000001</v>
      </c>
    </row>
    <row r="8" spans="1:13">
      <c r="B8" s="119">
        <v>4.1109999999999998</v>
      </c>
      <c r="C8" s="119">
        <v>1.778</v>
      </c>
    </row>
    <row r="9" spans="1:13">
      <c r="B9" s="119">
        <v>0</v>
      </c>
      <c r="C9" s="119">
        <v>6.3</v>
      </c>
    </row>
    <row r="10" spans="1:13">
      <c r="B10" s="119">
        <v>-0.222</v>
      </c>
      <c r="C10" s="119">
        <v>3.3</v>
      </c>
    </row>
    <row r="11" spans="1:13">
      <c r="B11" s="119">
        <v>0.111</v>
      </c>
      <c r="C11" s="119">
        <v>-1.1439999999999999</v>
      </c>
    </row>
    <row r="12" spans="1:13">
      <c r="B12" s="119">
        <v>-2.6669999999999998</v>
      </c>
      <c r="C12" s="119">
        <v>2.133</v>
      </c>
    </row>
    <row r="13" spans="1:13">
      <c r="B13" s="119">
        <v>-5.444</v>
      </c>
      <c r="C13" s="119">
        <v>0.48899999999999999</v>
      </c>
    </row>
    <row r="14" spans="1:13">
      <c r="B14" s="119">
        <v>-2.778</v>
      </c>
      <c r="C14" s="119">
        <v>-0.42199999999999999</v>
      </c>
    </row>
    <row r="15" spans="1:13">
      <c r="B15" s="119">
        <v>-0.44400000000000001</v>
      </c>
      <c r="C15" s="119">
        <v>5.4109999999999996</v>
      </c>
    </row>
    <row r="16" spans="1:13">
      <c r="B16" s="119">
        <v>1.111</v>
      </c>
      <c r="C16" s="119">
        <v>-3.2559999999999998</v>
      </c>
    </row>
    <row r="17" spans="2:3">
      <c r="B17" s="119">
        <v>2.556</v>
      </c>
      <c r="C17" s="119">
        <v>0.35599999999999998</v>
      </c>
    </row>
    <row r="18" spans="2:3">
      <c r="B18" s="119">
        <v>1.889</v>
      </c>
      <c r="C18" s="119">
        <v>-0.83299999999999996</v>
      </c>
    </row>
    <row r="19" spans="2:3">
      <c r="B19" s="119">
        <v>3.778</v>
      </c>
      <c r="C19" s="119">
        <v>-7.0670000000000002</v>
      </c>
    </row>
    <row r="20" spans="2:3">
      <c r="B20" s="119">
        <v>2</v>
      </c>
      <c r="C20" s="119">
        <v>4.6559999999999997</v>
      </c>
    </row>
    <row r="21" spans="2:3">
      <c r="B21" s="119">
        <v>0.77800000000000002</v>
      </c>
      <c r="C21" s="119">
        <v>2.9329999999999998</v>
      </c>
    </row>
    <row r="22" spans="2:3">
      <c r="B22" s="119">
        <v>-1</v>
      </c>
      <c r="C22" s="119">
        <v>-1.0999999999999999E-2</v>
      </c>
    </row>
    <row r="23" spans="2:3">
      <c r="B23" s="119">
        <v>-2.778</v>
      </c>
      <c r="C23" s="119">
        <v>3.589</v>
      </c>
    </row>
    <row r="24" spans="2:3">
      <c r="B24" s="119">
        <v>-2.8889999999999998</v>
      </c>
      <c r="C24" s="119">
        <v>0.76700000000000002</v>
      </c>
    </row>
    <row r="25" spans="2:3">
      <c r="B25" s="119">
        <v>-6.7779999999999996</v>
      </c>
      <c r="C25" s="119">
        <v>-6.2329999999999997</v>
      </c>
    </row>
    <row r="26" spans="2:3">
      <c r="B26" s="119">
        <v>-1.111</v>
      </c>
      <c r="C26" s="119">
        <v>4.2110000000000003</v>
      </c>
    </row>
    <row r="27" spans="2:3">
      <c r="B27" s="119">
        <v>-2.556</v>
      </c>
      <c r="C27" s="119">
        <v>3.9329999999999998</v>
      </c>
    </row>
    <row r="28" spans="2:3">
      <c r="B28" s="119">
        <v>1.333</v>
      </c>
      <c r="C28" s="119">
        <v>-7.6109999999999998</v>
      </c>
    </row>
    <row r="29" spans="2:3">
      <c r="B29" s="119">
        <v>5.1109999999999998</v>
      </c>
      <c r="C29" s="119">
        <v>-2.9329999999999998</v>
      </c>
    </row>
    <row r="30" spans="2:3">
      <c r="B30" s="119">
        <v>5.6669999999999998</v>
      </c>
      <c r="C30" s="119">
        <v>3.8439999999999999</v>
      </c>
    </row>
    <row r="31" spans="2:3">
      <c r="B31" s="119">
        <v>3.778</v>
      </c>
      <c r="C31" s="119">
        <v>-0.156</v>
      </c>
    </row>
    <row r="32" spans="2:3">
      <c r="B32" s="119">
        <v>-1.778</v>
      </c>
      <c r="C32" s="119">
        <v>-2.3220000000000001</v>
      </c>
    </row>
    <row r="33" spans="2:3">
      <c r="B33" s="119">
        <v>-0.66700000000000004</v>
      </c>
      <c r="C33" s="119">
        <v>5.3280000000000003</v>
      </c>
    </row>
    <row r="34" spans="2:3">
      <c r="B34" s="119">
        <v>-0.55600000000000005</v>
      </c>
      <c r="C34" s="119">
        <v>-0.57199999999999995</v>
      </c>
    </row>
    <row r="35" spans="2:3">
      <c r="B35" s="119">
        <v>2.3330000000000002</v>
      </c>
      <c r="C35" s="119">
        <v>-5.9610000000000003</v>
      </c>
    </row>
    <row r="36" spans="2:3">
      <c r="B36" s="119">
        <v>-0.55600000000000005</v>
      </c>
      <c r="C36" s="119">
        <v>-2.1829999999999998</v>
      </c>
    </row>
    <row r="37" spans="2:3">
      <c r="B37" s="119">
        <v>-2</v>
      </c>
      <c r="C37" s="119">
        <v>-6.8780000000000001</v>
      </c>
    </row>
    <row r="38" spans="2:3">
      <c r="B38" s="119">
        <v>-6.2220000000000004</v>
      </c>
      <c r="C38" s="119">
        <v>5.0830000000000002</v>
      </c>
    </row>
    <row r="39" spans="2:3">
      <c r="B39" s="119">
        <v>-2</v>
      </c>
      <c r="C39" s="119">
        <v>1.7609999999999999</v>
      </c>
    </row>
    <row r="40" spans="2:3">
      <c r="B40" s="119">
        <v>4.7779999999999996</v>
      </c>
      <c r="C40" s="119">
        <v>6.15</v>
      </c>
    </row>
    <row r="41" spans="2:3">
      <c r="B41" s="119">
        <v>5.7779999999999996</v>
      </c>
      <c r="C41" s="119">
        <v>4.2060000000000004</v>
      </c>
    </row>
    <row r="42" spans="2:3">
      <c r="B42" s="119">
        <v>5</v>
      </c>
      <c r="C42" s="119">
        <v>-8.2110000000000003</v>
      </c>
    </row>
    <row r="43" spans="2:3">
      <c r="B43" s="119">
        <v>-0.66700000000000004</v>
      </c>
      <c r="C43" s="119">
        <v>-3.9220000000000002</v>
      </c>
    </row>
    <row r="44" spans="2:3">
      <c r="B44" s="119">
        <v>-4.3330000000000002</v>
      </c>
      <c r="C44" s="119">
        <v>5.5670000000000002</v>
      </c>
    </row>
    <row r="45" spans="2:3">
      <c r="B45" s="119">
        <v>-9.5559999999999992</v>
      </c>
      <c r="C45" s="119">
        <v>-0.76700000000000002</v>
      </c>
    </row>
    <row r="46" spans="2:3">
      <c r="B46" s="119">
        <v>-2.6669999999999998</v>
      </c>
    </row>
    <row r="47" spans="2:3">
      <c r="B47" s="119">
        <v>2.778</v>
      </c>
    </row>
    <row r="48" spans="2:3">
      <c r="B48" s="119">
        <v>7.6669999999999998</v>
      </c>
    </row>
    <row r="49" spans="2:2">
      <c r="B49" s="119">
        <v>9.5559999999999992</v>
      </c>
    </row>
    <row r="50" spans="2:2">
      <c r="B50" s="119">
        <v>-0.66700000000000004</v>
      </c>
    </row>
    <row r="51" spans="2:2">
      <c r="B51" s="119">
        <v>-6.556</v>
      </c>
    </row>
    <row r="52" spans="2:2">
      <c r="B52" s="119">
        <v>-5.8890000000000002</v>
      </c>
    </row>
    <row r="53" spans="2:2">
      <c r="B53" s="119">
        <v>1.444</v>
      </c>
    </row>
    <row r="54" spans="2:2">
      <c r="B54" s="119">
        <v>-0.88900000000000001</v>
      </c>
    </row>
    <row r="55" spans="2:2">
      <c r="B55" s="119">
        <v>2.556</v>
      </c>
    </row>
    <row r="56" spans="2:2">
      <c r="B56" s="119">
        <v>2.444</v>
      </c>
    </row>
    <row r="57" spans="2:2">
      <c r="B57" s="119">
        <v>1</v>
      </c>
    </row>
    <row r="58" spans="2:2">
      <c r="B58" s="119">
        <v>1.111</v>
      </c>
    </row>
    <row r="59" spans="2:2">
      <c r="B59" s="119">
        <v>1.889</v>
      </c>
    </row>
    <row r="60" spans="2:2">
      <c r="B60" s="119">
        <v>-8</v>
      </c>
    </row>
    <row r="61" spans="2:2">
      <c r="B61" s="119">
        <v>-5.2220000000000004</v>
      </c>
    </row>
    <row r="62" spans="2:2">
      <c r="B62" s="119">
        <v>-4</v>
      </c>
    </row>
    <row r="63" spans="2:2">
      <c r="B63" s="119">
        <v>3.8889999999999998</v>
      </c>
    </row>
    <row r="64" spans="2:2">
      <c r="B64" s="119">
        <v>3.8889999999999998</v>
      </c>
    </row>
    <row r="65" spans="2:2">
      <c r="B65" s="119">
        <v>5.1109999999999998</v>
      </c>
    </row>
    <row r="66" spans="2:2">
      <c r="B66" s="119">
        <v>-1</v>
      </c>
    </row>
    <row r="67" spans="2:2">
      <c r="B67" s="119">
        <v>1.222</v>
      </c>
    </row>
    <row r="68" spans="2:2">
      <c r="B68" s="119">
        <v>1.778</v>
      </c>
    </row>
    <row r="69" spans="2:2">
      <c r="B69" s="119">
        <v>-0.55600000000000005</v>
      </c>
    </row>
    <row r="70" spans="2:2">
      <c r="B70" s="119">
        <v>-3</v>
      </c>
    </row>
    <row r="71" spans="2:2">
      <c r="B71" s="119">
        <v>-4.7779999999999996</v>
      </c>
    </row>
    <row r="72" spans="2:2">
      <c r="B72" s="119">
        <v>0.66700000000000004</v>
      </c>
    </row>
    <row r="73" spans="2:2">
      <c r="B73" s="119">
        <v>0.77800000000000002</v>
      </c>
    </row>
    <row r="74" spans="2:2">
      <c r="B74" s="119">
        <v>5.444</v>
      </c>
    </row>
    <row r="75" spans="2:2">
      <c r="B75" s="119">
        <v>3.3330000000000002</v>
      </c>
    </row>
    <row r="76" spans="2:2">
      <c r="B76" s="119">
        <v>4.3330000000000002</v>
      </c>
    </row>
    <row r="77" spans="2:2">
      <c r="B77" s="119">
        <v>-0.88900000000000001</v>
      </c>
    </row>
    <row r="78" spans="2:2">
      <c r="B78" s="119">
        <v>-8.4440000000000008</v>
      </c>
    </row>
    <row r="79" spans="2:2">
      <c r="B79" s="119">
        <v>-4.1109999999999998</v>
      </c>
    </row>
    <row r="80" spans="2:2">
      <c r="B80" s="119">
        <v>-7.3330000000000002</v>
      </c>
    </row>
    <row r="81" spans="2:2">
      <c r="B81" s="119">
        <v>0.44400000000000001</v>
      </c>
    </row>
    <row r="82" spans="2:2">
      <c r="B82" s="119">
        <v>2.8889999999999998</v>
      </c>
    </row>
    <row r="83" spans="2:2">
      <c r="B83" s="119">
        <v>7.3330000000000002</v>
      </c>
    </row>
    <row r="84" spans="2:2">
      <c r="B84" s="119">
        <v>10.333</v>
      </c>
    </row>
    <row r="85" spans="2:2">
      <c r="B85" s="119">
        <v>2.3330000000000002</v>
      </c>
    </row>
    <row r="86" spans="2:2">
      <c r="B86" s="119">
        <v>0.66700000000000004</v>
      </c>
    </row>
    <row r="87" spans="2:2">
      <c r="B87" s="119">
        <v>-6</v>
      </c>
    </row>
    <row r="88" spans="2:2">
      <c r="B88" s="119">
        <v>-5.444</v>
      </c>
    </row>
    <row r="89" spans="2:2">
      <c r="B89" s="119">
        <v>-6.8890000000000002</v>
      </c>
    </row>
    <row r="90" spans="2:2">
      <c r="B90" s="119">
        <v>-2.778</v>
      </c>
    </row>
    <row r="91" spans="2:2">
      <c r="B91" s="119">
        <v>-1</v>
      </c>
    </row>
    <row r="92" spans="2:2">
      <c r="B92" s="119">
        <v>0.66700000000000004</v>
      </c>
    </row>
    <row r="93" spans="2:2">
      <c r="B93" s="119">
        <v>2.556</v>
      </c>
    </row>
    <row r="94" spans="2:2">
      <c r="B94" s="119">
        <v>6.1109999999999998</v>
      </c>
    </row>
    <row r="95" spans="2:2">
      <c r="B95" s="119">
        <v>6.444</v>
      </c>
    </row>
    <row r="96" spans="2:2">
      <c r="B96" s="119">
        <v>0.111</v>
      </c>
    </row>
    <row r="97" spans="2:2">
      <c r="B97" s="119">
        <v>-2.444</v>
      </c>
    </row>
    <row r="98" spans="2:2">
      <c r="B98" s="119">
        <v>-2.1110000000000002</v>
      </c>
    </row>
    <row r="99" spans="2:2">
      <c r="B99" s="119">
        <v>-4.6669999999999998</v>
      </c>
    </row>
    <row r="100" spans="2:2">
      <c r="B100" s="119">
        <v>-5.1109999999999998</v>
      </c>
    </row>
    <row r="101" spans="2:2">
      <c r="B101" s="119">
        <v>-1.222</v>
      </c>
    </row>
    <row r="102" spans="2:2">
      <c r="B102" s="119">
        <v>1.778</v>
      </c>
    </row>
    <row r="103" spans="2:2">
      <c r="B103" s="119">
        <v>5.3330000000000002</v>
      </c>
    </row>
    <row r="104" spans="2:2">
      <c r="B104" s="119">
        <v>4.8890000000000002</v>
      </c>
    </row>
    <row r="105" spans="2:2">
      <c r="B105" s="119">
        <v>4.556</v>
      </c>
    </row>
    <row r="106" spans="2:2">
      <c r="B106" s="119">
        <v>1.333</v>
      </c>
    </row>
    <row r="107" spans="2:2">
      <c r="B107" s="119">
        <v>-3.1110000000000002</v>
      </c>
    </row>
    <row r="108" spans="2:2">
      <c r="B108" s="119">
        <v>-5</v>
      </c>
    </row>
    <row r="109" spans="2:2">
      <c r="B109" s="119">
        <v>-5.7779999999999996</v>
      </c>
    </row>
    <row r="110" spans="2:2">
      <c r="B110" s="119">
        <v>-1.222</v>
      </c>
    </row>
    <row r="111" spans="2:2">
      <c r="B111" s="119">
        <v>4.7220000000000004</v>
      </c>
    </row>
    <row r="112" spans="2:2">
      <c r="B112" s="119">
        <v>2.8330000000000002</v>
      </c>
    </row>
    <row r="113" spans="2:2">
      <c r="B113" s="119">
        <v>-5.6000000000000001E-2</v>
      </c>
    </row>
    <row r="114" spans="2:2">
      <c r="B114" s="119">
        <v>-5.5</v>
      </c>
    </row>
    <row r="115" spans="2:2">
      <c r="B115" s="119">
        <v>-5</v>
      </c>
    </row>
    <row r="116" spans="2:2">
      <c r="B116" s="119">
        <v>-2.944</v>
      </c>
    </row>
    <row r="117" spans="2:2">
      <c r="B117" s="119">
        <v>2.944</v>
      </c>
    </row>
    <row r="118" spans="2:2">
      <c r="B118" s="119">
        <v>5.7220000000000004</v>
      </c>
    </row>
    <row r="119" spans="2:2">
      <c r="B119" s="119">
        <v>3.6110000000000002</v>
      </c>
    </row>
    <row r="120" spans="2:2">
      <c r="B120" s="119">
        <v>2</v>
      </c>
    </row>
    <row r="121" spans="2:2">
      <c r="B121" s="119">
        <v>-4.556</v>
      </c>
    </row>
    <row r="122" spans="2:2">
      <c r="B122" s="119">
        <v>-6.2220000000000004</v>
      </c>
    </row>
    <row r="123" spans="2:2">
      <c r="B123" s="119">
        <v>-1.667</v>
      </c>
    </row>
    <row r="124" spans="2:2">
      <c r="B124" s="119">
        <v>5</v>
      </c>
    </row>
    <row r="125" spans="2:2">
      <c r="B125" s="119">
        <v>7.8890000000000002</v>
      </c>
    </row>
    <row r="126" spans="2:2">
      <c r="B126" s="119">
        <v>7.3330000000000002</v>
      </c>
    </row>
    <row r="127" spans="2:2">
      <c r="B127" s="119">
        <v>0.66700000000000004</v>
      </c>
    </row>
    <row r="128" spans="2:2">
      <c r="B128" s="119">
        <v>-0.33300000000000002</v>
      </c>
    </row>
    <row r="129" spans="2:2">
      <c r="B129" s="119">
        <v>-0.77800000000000002</v>
      </c>
    </row>
    <row r="130" spans="2:2">
      <c r="B130" s="119">
        <v>-9.2219999999999995</v>
      </c>
    </row>
    <row r="131" spans="2:2">
      <c r="B131" s="119">
        <v>-8.5559999999999992</v>
      </c>
    </row>
    <row r="132" spans="2:2">
      <c r="B132" s="119">
        <v>-2</v>
      </c>
    </row>
    <row r="133" spans="2:2">
      <c r="B133" s="119">
        <v>-1.778</v>
      </c>
    </row>
    <row r="134" spans="2:2">
      <c r="B134" s="119">
        <v>0</v>
      </c>
    </row>
    <row r="135" spans="2:2">
      <c r="B135" s="119">
        <v>4.8890000000000002</v>
      </c>
    </row>
    <row r="136" spans="2:2">
      <c r="B136" s="119">
        <v>5.556</v>
      </c>
    </row>
    <row r="137" spans="2:2">
      <c r="B137" s="119">
        <v>6.2220000000000004</v>
      </c>
    </row>
    <row r="138" spans="2:2">
      <c r="B138" s="119">
        <v>-0.44400000000000001</v>
      </c>
    </row>
    <row r="139" spans="2:2">
      <c r="B139" s="119">
        <v>-2.222</v>
      </c>
    </row>
    <row r="140" spans="2:2">
      <c r="B140" s="119">
        <v>0.88900000000000001</v>
      </c>
    </row>
    <row r="141" spans="2:2">
      <c r="B141" s="119">
        <v>-0.55600000000000005</v>
      </c>
    </row>
    <row r="142" spans="2:2">
      <c r="B142" s="119">
        <v>-4.3330000000000002</v>
      </c>
    </row>
    <row r="143" spans="2:2">
      <c r="B143" s="119">
        <v>-1.333</v>
      </c>
    </row>
    <row r="144" spans="2:2">
      <c r="B144" s="119">
        <v>-3.6669999999999998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2"/>
  <sheetViews>
    <sheetView workbookViewId="0"/>
  </sheetViews>
  <sheetFormatPr defaultRowHeight="12.75"/>
  <cols>
    <col min="1" max="1" width="4.42578125" style="117" customWidth="1"/>
    <col min="2" max="2" width="103.7109375" style="117" customWidth="1"/>
    <col min="3" max="3" width="9.140625" style="117"/>
  </cols>
  <sheetData>
    <row r="1" spans="2:2" ht="30">
      <c r="B1" s="120" t="s">
        <v>156</v>
      </c>
    </row>
    <row r="52" spans="2:2" ht="30">
      <c r="B52" s="120" t="s">
        <v>157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Original_Data</vt:lpstr>
      <vt:lpstr>Documentation</vt:lpstr>
      <vt:lpstr>Data</vt:lpstr>
      <vt:lpstr>Statistics</vt:lpstr>
      <vt:lpstr>Input_Data</vt:lpstr>
      <vt:lpstr>Periodograms</vt:lpstr>
      <vt:lpstr>Cell_258</vt:lpstr>
      <vt:lpstr>Cell_86</vt:lpstr>
      <vt:lpstr>Peak_258</vt:lpstr>
      <vt:lpstr>Peak_86</vt:lpstr>
      <vt:lpstr>Pers_Fin</vt:lpstr>
      <vt:lpstr>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2009-04-01T23:06:22Z</dcterms:created>
  <dcterms:modified xsi:type="dcterms:W3CDTF">2010-10-04T06:42:42Z</dcterms:modified>
</cp:coreProperties>
</file>